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workbookProtection workbookPassword="C233" lockStructure="1"/>
  <bookViews>
    <workbookView xWindow="0" yWindow="0" windowWidth="28800" windowHeight="14235" tabRatio="418"/>
  </bookViews>
  <sheets>
    <sheet name="Eingaben" sheetId="1" r:id="rId1"/>
    <sheet name="Gewichtung" sheetId="2" state="hidden" r:id="rId2"/>
    <sheet name="NormVorgaben" sheetId="3" state="hidden" r:id="rId3"/>
    <sheet name="Diagramm" sheetId="6" r:id="rId4"/>
    <sheet name="HilfsblattDiagramm" sheetId="5" state="hidden" r:id="rId5"/>
  </sheets>
  <definedNames>
    <definedName name="_xlnm.Print_Area" localSheetId="0">Eingaben!$A$1:$E$108</definedName>
  </definedNames>
  <calcPr calcId="152511"/>
</workbook>
</file>

<file path=xl/calcChain.xml><?xml version="1.0" encoding="utf-8"?>
<calcChain xmlns="http://schemas.openxmlformats.org/spreadsheetml/2006/main">
  <c r="B15" i="1" l="1"/>
  <c r="E800" i="2"/>
  <c r="F50" i="2" s="1"/>
  <c r="C17" i="1"/>
  <c r="C19" i="1" s="1"/>
  <c r="C22" i="1"/>
  <c r="C16" i="1" s="1"/>
  <c r="C23" i="1"/>
  <c r="B21" i="1"/>
  <c r="F100" i="2"/>
  <c r="D21" i="1" s="1"/>
  <c r="C29" i="1"/>
  <c r="B27" i="1"/>
  <c r="B28" i="1"/>
  <c r="B29" i="1"/>
  <c r="B31" i="1"/>
  <c r="F150" i="2"/>
  <c r="D31" i="1" s="1"/>
  <c r="C32" i="1"/>
  <c r="C34" i="1"/>
  <c r="B36" i="1"/>
  <c r="F200" i="2"/>
  <c r="D36" i="1"/>
  <c r="C39" i="1"/>
  <c r="C40" i="1"/>
  <c r="B39" i="1"/>
  <c r="B40" i="1"/>
  <c r="F250" i="2"/>
  <c r="D42" i="1" s="1"/>
  <c r="C43" i="1"/>
  <c r="C45" i="1"/>
  <c r="B47" i="1"/>
  <c r="A300" i="2" s="1"/>
  <c r="F300" i="2"/>
  <c r="D47" i="1"/>
  <c r="C48" i="1"/>
  <c r="C50" i="1" s="1"/>
  <c r="E47" i="1" s="1"/>
  <c r="B50" i="1"/>
  <c r="B51" i="1"/>
  <c r="B52" i="1"/>
  <c r="B53" i="1"/>
  <c r="F350" i="2"/>
  <c r="D55" i="1"/>
  <c r="C56" i="1"/>
  <c r="C58" i="1" s="1"/>
  <c r="E55" i="1" s="1"/>
  <c r="C9" i="5" s="1"/>
  <c r="C59" i="1"/>
  <c r="C61" i="1"/>
  <c r="B56" i="1"/>
  <c r="B58" i="1"/>
  <c r="B59" i="1"/>
  <c r="B61" i="1"/>
  <c r="F400" i="2"/>
  <c r="D63" i="1"/>
  <c r="B64" i="1"/>
  <c r="A402" i="2" s="1"/>
  <c r="B65" i="1"/>
  <c r="B66" i="1"/>
  <c r="B67" i="1"/>
  <c r="A405" i="2" s="1"/>
  <c r="B68" i="1"/>
  <c r="A406" i="2" s="1"/>
  <c r="F450" i="2"/>
  <c r="D70" i="1" s="1"/>
  <c r="F70" i="1" s="1"/>
  <c r="D11" i="5" s="1"/>
  <c r="E70" i="1"/>
  <c r="B72" i="1"/>
  <c r="A500" i="2" s="1"/>
  <c r="F500" i="2"/>
  <c r="D72" i="1"/>
  <c r="C73" i="1"/>
  <c r="C75" i="1" s="1"/>
  <c r="E72" i="1" s="1"/>
  <c r="F550" i="2"/>
  <c r="D77" i="1"/>
  <c r="E77" i="1" s="1"/>
  <c r="C13" i="5" s="1"/>
  <c r="F600" i="2"/>
  <c r="D80" i="1" s="1"/>
  <c r="F650" i="2"/>
  <c r="D83" i="1"/>
  <c r="E83" i="1" s="1"/>
  <c r="B84" i="1"/>
  <c r="B85" i="1"/>
  <c r="B86" i="1"/>
  <c r="A654" i="2" s="1"/>
  <c r="B87" i="1"/>
  <c r="A655" i="2" s="1"/>
  <c r="B88" i="1"/>
  <c r="B89" i="1"/>
  <c r="F750" i="2"/>
  <c r="D91" i="1"/>
  <c r="E91" i="1" s="1"/>
  <c r="A50" i="2"/>
  <c r="A51" i="2"/>
  <c r="A100" i="2"/>
  <c r="A101" i="2"/>
  <c r="A117" i="2"/>
  <c r="A132" i="2"/>
  <c r="A150" i="2"/>
  <c r="A151" i="2"/>
  <c r="A200" i="2"/>
  <c r="A201" i="2"/>
  <c r="A216" i="2"/>
  <c r="A250" i="2"/>
  <c r="A251" i="2"/>
  <c r="A301" i="2"/>
  <c r="A316" i="2"/>
  <c r="A317" i="2"/>
  <c r="A318" i="2"/>
  <c r="A350" i="2"/>
  <c r="A351" i="2"/>
  <c r="A366" i="2"/>
  <c r="A400" i="2"/>
  <c r="A403" i="2"/>
  <c r="A404" i="2"/>
  <c r="C408" i="2"/>
  <c r="A450" i="2"/>
  <c r="A501" i="2"/>
  <c r="A550" i="2"/>
  <c r="A551" i="2"/>
  <c r="A600" i="2"/>
  <c r="A650" i="2"/>
  <c r="A652" i="2"/>
  <c r="A653" i="2"/>
  <c r="A656" i="2"/>
  <c r="A657" i="2"/>
  <c r="C659" i="2"/>
  <c r="A700" i="2"/>
  <c r="F700" i="2"/>
  <c r="A750" i="2"/>
  <c r="A752" i="2"/>
  <c r="B3" i="5"/>
  <c r="B4" i="5"/>
  <c r="B5" i="5"/>
  <c r="B6" i="5"/>
  <c r="B7" i="5"/>
  <c r="B8" i="5"/>
  <c r="B9" i="5"/>
  <c r="B10" i="5"/>
  <c r="B11" i="5"/>
  <c r="C11" i="5"/>
  <c r="B12" i="5"/>
  <c r="B13" i="5"/>
  <c r="B14" i="5"/>
  <c r="B15" i="5"/>
  <c r="B16" i="5"/>
  <c r="C28" i="1"/>
  <c r="E63" i="1"/>
  <c r="C10" i="5"/>
  <c r="E36" i="1"/>
  <c r="C6" i="5" s="1"/>
  <c r="F63" i="1"/>
  <c r="D10" i="5" s="1"/>
  <c r="C8" i="5" l="1"/>
  <c r="F47" i="1"/>
  <c r="D8" i="5" s="1"/>
  <c r="E31" i="1"/>
  <c r="C5" i="5" s="1"/>
  <c r="C16" i="5"/>
  <c r="F91" i="1"/>
  <c r="D16" i="5" s="1"/>
  <c r="C15" i="5"/>
  <c r="F83" i="1"/>
  <c r="D15" i="5" s="1"/>
  <c r="F72" i="1"/>
  <c r="D12" i="5" s="1"/>
  <c r="C12" i="5"/>
  <c r="F55" i="1"/>
  <c r="D9" i="5" s="1"/>
  <c r="F42" i="1"/>
  <c r="D7" i="5" s="1"/>
  <c r="E42" i="1"/>
  <c r="C7" i="5" s="1"/>
  <c r="E80" i="1"/>
  <c r="C14" i="5" s="1"/>
  <c r="D15" i="1"/>
  <c r="E15" i="1" s="1"/>
  <c r="F800" i="2"/>
  <c r="F77" i="1"/>
  <c r="D13" i="5" s="1"/>
  <c r="F36" i="1"/>
  <c r="D6" i="5" s="1"/>
  <c r="C27" i="1"/>
  <c r="E21" i="1" s="1"/>
  <c r="C4" i="5" s="1"/>
  <c r="E102" i="1" l="1"/>
  <c r="C3" i="5"/>
  <c r="F31" i="1"/>
  <c r="D5" i="5" s="1"/>
  <c r="D102" i="1"/>
  <c r="F15" i="1"/>
  <c r="D3" i="5" s="1"/>
  <c r="F21" i="1"/>
  <c r="D4" i="5" s="1"/>
  <c r="F80" i="1"/>
  <c r="D14" i="5" s="1"/>
</calcChain>
</file>

<file path=xl/comments1.xml><?xml version="1.0" encoding="utf-8"?>
<comments xmlns="http://schemas.openxmlformats.org/spreadsheetml/2006/main">
  <authors>
    <author>*</author>
  </authors>
  <commentList>
    <comment ref="C18" authorId="0">
      <text>
        <r>
          <rPr>
            <b/>
            <sz val="8"/>
            <color indexed="81"/>
            <rFont val="Tahoma"/>
          </rPr>
          <t>ohne allfällig vorhandener Arbeitsraum für das Bibliothekspersonal (Bewertung erfolgt erst nach Ausfüllen aller gelben Felder)</t>
        </r>
      </text>
    </comment>
    <comment ref="C24" authorId="0">
      <text>
        <r>
          <rPr>
            <b/>
            <sz val="8"/>
            <color indexed="81"/>
            <rFont val="Tahoma"/>
          </rPr>
          <t>Bücher der U-Literatur, Comics, Abonnemente von Zeitschriften unterhaltender Art (1 Zeitschriftenabo ist als 1 Buch zu zählen)</t>
        </r>
      </text>
    </comment>
    <comment ref="C25" authorId="0">
      <text>
        <r>
          <rPr>
            <b/>
            <sz val="8"/>
            <color indexed="81"/>
            <rFont val="Tahoma"/>
          </rPr>
          <t>Sachbücher, Unterrichtswerke, Abonnemente von Fachzeitschriften, Nachschlagewerke</t>
        </r>
      </text>
    </comment>
    <comment ref="C26" authorId="0">
      <text>
        <r>
          <rPr>
            <b/>
            <sz val="8"/>
            <color indexed="81"/>
            <rFont val="Tahoma"/>
          </rPr>
          <t>Tonkassetten, CDs, CD-ROMs, DVD-ROMs, Dias, Video-Kassetten, DVD-Videos, Hörbücher, Karten, Spiele, Konsolenspiele etc.</t>
        </r>
      </text>
    </comment>
    <comment ref="C33" authorId="0">
      <text>
        <r>
          <rPr>
            <b/>
            <sz val="8"/>
            <color indexed="81"/>
            <rFont val="Tahoma"/>
          </rPr>
          <t>1 Zeitschriften-abonnement = 1 Neuerwerbung</t>
        </r>
      </text>
    </comment>
    <comment ref="C37" authorId="0">
      <text>
        <r>
          <rPr>
            <b/>
            <sz val="8"/>
            <color indexed="81"/>
            <rFont val="Tahoma"/>
          </rPr>
          <t>Wenn Sie diese Zahl nicht einem Bibliotheks-Programm entnehmen oder sonst genau erfassen können, rechnen Sie die Zahl hoch:
- zählen Sie die Ausleihen während einer Normalwoche
-  multiplizieren Sie diese Zahl mit 39</t>
        </r>
      </text>
    </comment>
    <comment ref="C38" authorId="0">
      <text>
        <r>
          <rPr>
            <b/>
            <sz val="8"/>
            <color indexed="81"/>
            <rFont val="Tahoma"/>
          </rPr>
          <t>Wenn Sie diese Zahl nicht einem Bibliotheks-Programm entnehmen oder sonst genau erfassen können, rechnen Sie die Zahl hoch:
- zählen Sie die Ausleihen während einer Normalwoche
-  multiplizieren Sie diese Zahl mit 39.</t>
        </r>
      </text>
    </comment>
    <comment ref="C44" authorId="0">
      <text>
        <r>
          <rPr>
            <b/>
            <sz val="8"/>
            <color indexed="81"/>
            <rFont val="Tahoma"/>
          </rPr>
          <t>Nur speziell für die Bibliotheksarbeit vorhandende Arbeitsplätze, evtl. auch in angrenzendem Raum, eintragen.</t>
        </r>
      </text>
    </comment>
    <comment ref="C49" authorId="0">
      <text>
        <r>
          <rPr>
            <b/>
            <sz val="8"/>
            <color indexed="81"/>
            <rFont val="Tahoma"/>
          </rPr>
          <t>betreute allgemeine Öffnungszeit ausserhalb der Schulstunden</t>
        </r>
      </text>
    </comment>
    <comment ref="C53" authorId="0">
      <text>
        <r>
          <rPr>
            <b/>
            <sz val="8"/>
            <color indexed="81"/>
            <rFont val="Tahoma"/>
          </rPr>
          <t>In einem Belegungsplan fest eingetragene und einigermassen regelmässig benutzte Klassenstunden.</t>
        </r>
      </text>
    </comment>
    <comment ref="C57" authorId="0">
      <text>
        <r>
          <rPr>
            <b/>
            <sz val="8"/>
            <color indexed="81"/>
            <rFont val="Tahoma"/>
          </rPr>
          <t>Einführungen in die Bibliothek, in Suchstrategien etc.</t>
        </r>
      </text>
    </comment>
    <comment ref="C60" authorId="0">
      <text>
        <r>
          <rPr>
            <b/>
            <sz val="8"/>
            <color indexed="81"/>
            <rFont val="Tahoma"/>
          </rPr>
          <t>z.B. Autorenlesungen, Lesenacht, Bücher vorstellen, Veranstaltungen mit Eltern etc.</t>
        </r>
      </text>
    </comment>
    <comment ref="C68" authorId="0">
      <text>
        <r>
          <rPr>
            <b/>
            <sz val="8"/>
            <color indexed="81"/>
            <rFont val="Tahoma"/>
          </rPr>
          <t>auf den PCs des Informatikraums kann im Bestand der Bibliothek recherchiert werden</t>
        </r>
      </text>
    </comment>
    <comment ref="C70" authorId="0">
      <text>
        <r>
          <rPr>
            <b/>
            <sz val="8"/>
            <color indexed="81"/>
            <rFont val="Tahoma"/>
          </rPr>
          <t>klicken Sie die höchste bibliothekarische Ausbildung an, die Sie absolviert haben</t>
        </r>
      </text>
    </comment>
    <comment ref="C74" authorId="0">
      <text>
        <r>
          <rPr>
            <b/>
            <sz val="8"/>
            <color indexed="81"/>
            <rFont val="Tahoma"/>
          </rPr>
          <t>Zählen Sie während einer Normalwoche Ihre Arbeitsstunden und fügen Sie noch den 39. Teil allfällig in den Ferien geleisteter Stunden bei.</t>
        </r>
      </text>
    </comment>
    <comment ref="C78" authorId="0">
      <text>
        <r>
          <rPr>
            <b/>
            <sz val="8"/>
            <color indexed="81"/>
            <rFont val="Tahoma"/>
          </rPr>
          <t xml:space="preserve">100%, falls Sie
- die Medien mit einem anerkannten Programm nach den Normen der Arbeitstechnik für Schul-
und Gemeinde-Bibliotheken AT7 katalogisieren
- die Sachmedien nach der Schlagwortnormdatei Schweiz (SNS), 3. Auflage beschlagworten
- die Medien in Freihandaufstellung präsentieren: 
traditionell (Belletristik nach Alphabet, Sachmedien nach Dezimalklassifikation [DK]) oder themenorientiert (TOM)
</t>
        </r>
      </text>
    </comment>
    <comment ref="C84" authorId="0">
      <text>
        <r>
          <rPr>
            <b/>
            <sz val="8"/>
            <color indexed="81"/>
            <rFont val="Tahoma"/>
            <family val="2"/>
          </rPr>
          <t>mindestens 1 x pro Jahr und Klasse</t>
        </r>
      </text>
    </comment>
    <comment ref="C85" authorId="0">
      <text>
        <r>
          <rPr>
            <b/>
            <sz val="8"/>
            <color indexed="81"/>
            <rFont val="Tahoma"/>
          </rPr>
          <t>z.B: Vorstellen des Bestandes der öffentlichen Bibliothek, Neuerscheinungen, Bücherlisten, Recherchetechniken etc.</t>
        </r>
      </text>
    </comment>
    <comment ref="C86" authorId="0">
      <text>
        <r>
          <rPr>
            <b/>
            <sz val="8"/>
            <color indexed="81"/>
            <rFont val="Tahoma"/>
            <family val="2"/>
          </rPr>
          <t>mindestens 1 x pro Jahr</t>
        </r>
      </text>
    </comment>
    <comment ref="C89" authorId="0">
      <text>
        <r>
          <rPr>
            <b/>
            <sz val="8"/>
            <color indexed="81"/>
            <rFont val="Tahoma"/>
            <family val="2"/>
          </rPr>
          <t>Gemeinsame Autorenlesungen, Präsentationen von Medien usw.</t>
        </r>
      </text>
    </comment>
  </commentList>
</comments>
</file>

<file path=xl/sharedStrings.xml><?xml version="1.0" encoding="utf-8"?>
<sst xmlns="http://schemas.openxmlformats.org/spreadsheetml/2006/main" count="154" uniqueCount="109">
  <si>
    <t>Lokale Referenzdaten</t>
  </si>
  <si>
    <t>Fläche in % der Soll-Raumgrösse für tatsächlichen Bestand</t>
  </si>
  <si>
    <t>Soll-Neuerwerbungen basierend auf tatsächlichem Bestand</t>
  </si>
  <si>
    <t>Bestandeserneuerung in % der Soll-Neuerwerbungen</t>
  </si>
  <si>
    <t>Arbeitsplätze (für eine Klasse)</t>
  </si>
  <si>
    <t>EDV</t>
  </si>
  <si>
    <t>Einführungstag</t>
  </si>
  <si>
    <t>Schätzen Sie, zu wie viel Prozent Sie die Normen der Arbeitstechnik bezüglich Formal- und Sachkatalogisierung (v.a. Beschlagwortung der Sachmedien) sowie Aufstellung erfüllen.</t>
  </si>
  <si>
    <t>Sollbestand an Printmedien</t>
  </si>
  <si>
    <t>Sollbestand an Nonbooks</t>
  </si>
  <si>
    <t>Höchste bibliothekarische Ausbildungsstufe der Bibliotheksleitung</t>
  </si>
  <si>
    <t>davon 
erreicht</t>
  </si>
  <si>
    <t xml:space="preserve">Öffnungszeiten </t>
  </si>
  <si>
    <t>maximal erreichbare Punkte
(Total Punkte: 100)</t>
  </si>
  <si>
    <t>Medienbestand (Medien pro Schüler)</t>
  </si>
  <si>
    <t>Printmedien</t>
  </si>
  <si>
    <t>Non-Books</t>
  </si>
  <si>
    <t>Fläche</t>
  </si>
  <si>
    <t>für 2000 Medien</t>
  </si>
  <si>
    <t>pro weitere 1000 Medien</t>
  </si>
  <si>
    <t>m2</t>
  </si>
  <si>
    <t>von</t>
  </si>
  <si>
    <t>bis</t>
  </si>
  <si>
    <t>% des Gesamtbestandes</t>
  </si>
  <si>
    <t>Bestandeserneuerung pro Jahr</t>
  </si>
  <si>
    <t>Bestandesumsatz (Jahresausleihen dividiert durch Bestand)</t>
  </si>
  <si>
    <t>Sollwert (mindestens)</t>
  </si>
  <si>
    <t>mindestens pro Woche (Std.)</t>
  </si>
  <si>
    <t>pro Klasse (Minuten)</t>
  </si>
  <si>
    <t>Sollzahl Klassenführungen (pro Klasse und Jahr)</t>
  </si>
  <si>
    <t>Animation (Klassenführungen, Autorenlesungen, Bücher vorstellen etc.)</t>
  </si>
  <si>
    <t>Minimumanzahl PCs für die Benutzer</t>
  </si>
  <si>
    <r>
      <t xml:space="preserve">Entschädigung Arbeit in der Bibliothek </t>
    </r>
    <r>
      <rPr>
        <sz val="10"/>
        <rFont val="Arial"/>
      </rPr>
      <t>(Anzahl 
Wochenstunden pro 1000 Medien)</t>
    </r>
  </si>
  <si>
    <t>Arbeitsplätze (für Klassen)</t>
  </si>
  <si>
    <t>Sollwert (Minimum Anzahl Arbeitsplätze)</t>
  </si>
  <si>
    <t>Sollwert Anzahl Arbeitsstunden pro Woche (bezogen auf den tatsächlichen Bestand)</t>
  </si>
  <si>
    <t>Gewichtung
in Pkt.</t>
  </si>
  <si>
    <t>erreichte %</t>
  </si>
  <si>
    <t>Bewertung der Bibliothek</t>
  </si>
  <si>
    <t>Gewichtung
auf 100 Punkte</t>
  </si>
  <si>
    <t>Total</t>
  </si>
  <si>
    <t>Gewichtung</t>
  </si>
  <si>
    <t>SAB Leitungskurs</t>
  </si>
  <si>
    <t>SAB Aufbaukurs</t>
  </si>
  <si>
    <t>SAB Grundkurs (1 Woche)</t>
  </si>
  <si>
    <t>Biblioth. Berufsausbildung</t>
  </si>
  <si>
    <t>keine biblioth. Ausbildung</t>
  </si>
  <si>
    <t>Anteil Sachbücher und Fachzeitschriften innerhalb der Printmedien</t>
  </si>
  <si>
    <t>Sollwert der betreuten wöchentlichen Öffnungszeit (in Minuten)</t>
  </si>
  <si>
    <t>Sollwert Anzahl anderweitiger Anlässe pro Jahr (Anzahl pro Jahr)</t>
  </si>
  <si>
    <t>Klassenanzahl</t>
  </si>
  <si>
    <t>Anlässe</t>
  </si>
  <si>
    <t>keine biblioth.Ausbildung</t>
  </si>
  <si>
    <t>Biblioth.Berufsausbildung</t>
  </si>
  <si>
    <t>Verankerung der Bibliothek im Schulbetrieb</t>
  </si>
  <si>
    <t>Präsenz im Internet</t>
  </si>
  <si>
    <t>Soll-Raumgrösse (Minimum) nach SAB in m2, basierend auf tatsächlichem Bestand</t>
  </si>
  <si>
    <t>Soll-Raumgrösse (Minimum) nach SAB in m2, basierend auf Sollbestand</t>
  </si>
  <si>
    <t>Arbeitsplätze in % des Sollwerts</t>
  </si>
  <si>
    <t>Tag</t>
  </si>
  <si>
    <t>Woche</t>
  </si>
  <si>
    <t>Monat</t>
  </si>
  <si>
    <t>Quartal</t>
  </si>
  <si>
    <t>Semester</t>
  </si>
  <si>
    <t>Jahr</t>
  </si>
  <si>
    <t>Entschädigung</t>
  </si>
  <si>
    <t>ca. die Hälfte</t>
  </si>
  <si>
    <t>hochgerechnet</t>
  </si>
  <si>
    <t>tatsächliche Fläche in m2</t>
  </si>
  <si>
    <t>tatsächlicher Bestand an Sachbüchern und Fachzeitschriften</t>
  </si>
  <si>
    <t>tatsächlicher Bestand an Nonbooks</t>
  </si>
  <si>
    <t>tatsächliche Anzahl Neuerwerbungen</t>
  </si>
  <si>
    <t>tatsächliche Anzahl Arbeitsplätze</t>
  </si>
  <si>
    <t>tatsächlich betreute wöchentliche Öffnungszeit (in Minuten)</t>
  </si>
  <si>
    <t>tatsächliche Anzahl Einführungen von Klassen</t>
  </si>
  <si>
    <t>tatsächliche Anzahl anderweitiger Anlässe pro Jahr</t>
  </si>
  <si>
    <t>tatsächlich geleistete Anzahl Wochenstunden</t>
  </si>
  <si>
    <t>geleistete Wochenstunden in % des Sollwerts</t>
  </si>
  <si>
    <t>Bibliothek auf der Homepage der Schule vertreten</t>
  </si>
  <si>
    <t>PLZ und Ort</t>
  </si>
  <si>
    <t>Schulhaus</t>
  </si>
  <si>
    <t>Telefon</t>
  </si>
  <si>
    <t>E-Mailadresse</t>
  </si>
  <si>
    <t xml:space="preserve">        </t>
  </si>
  <si>
    <t>(Dynamischer Bewertungsbogen für die Bibliotheksarbeit)</t>
  </si>
  <si>
    <t>tatsächlicher Bestand an belletristischen Printmedien</t>
  </si>
  <si>
    <t>Entlastung Anzahl Wochenstunden</t>
  </si>
  <si>
    <t>Finanzielle Entschädigung:</t>
  </si>
  <si>
    <t xml:space="preserve">     Anzahl Stunden</t>
  </si>
  <si>
    <t xml:space="preserve">     pro</t>
  </si>
  <si>
    <t xml:space="preserve">     Stundenansatz in Fr.</t>
  </si>
  <si>
    <t xml:space="preserve">     Jahrespauschale in Fr.</t>
  </si>
  <si>
    <t>erfüllt</t>
  </si>
  <si>
    <t>nicht erfüllt</t>
  </si>
  <si>
    <t>Verbesserungspotential</t>
  </si>
  <si>
    <t>Zusammenarbeit mit öffentl. Bibliotheken (Gemeinde- / Stadt- / Pestalozzi- / komb. Gemeinde-Schulbibl.)</t>
  </si>
  <si>
    <t>Schulstufen</t>
  </si>
  <si>
    <t xml:space="preserve">am  </t>
  </si>
  <si>
    <t xml:space="preserve">Bewertung wurde ausgefüllt von  </t>
  </si>
  <si>
    <t xml:space="preserve">      DAS POTENZIAL UNSERER SCHULBIBLIOTHEK</t>
  </si>
  <si>
    <t>Anzahl Schüler/innen (allenfalls inkl. Kindergarten)</t>
  </si>
  <si>
    <t>Anzahl Klassen (allenfalls inkl. Kindergarten)</t>
  </si>
  <si>
    <t>Anzahl Lehrpersonen (allenfalls inkl. Kindergarten- und Fachlehrpersonen)</t>
  </si>
  <si>
    <t>Erschliessung gemäss AT7 (Arbeitstechnik der SAB)</t>
  </si>
  <si>
    <t>Ansprechperson</t>
  </si>
  <si>
    <t>Anzahl Jahresausleihen der Printmedien</t>
  </si>
  <si>
    <t>Anzahl Jahresausleihen der Nonbooks</t>
  </si>
  <si>
    <t>Beurteilen Sie, zu wie viel Prozent eine ideale Zusammenarbeit zwischen Bibliothek und Lehrpersonen besteht (regelmässiges Traktandum an Teamsitzungen, Mithilfe bei Ausleihe, Anschaffungen, Beratungen…)</t>
  </si>
  <si>
    <t>Beachte: Auswertung und Angabe der Sollwerte erfolgen erst nach Eingabe aller 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</si>
</sst>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&quot;Schulhaus &quot;\ @"/>
    <numFmt numFmtId="167" formatCode="&quot;                                                     &quot;\ @"/>
  </numFmts>
  <fonts count="15" x14ac:knownFonts="1">
    <font>
      <sz val="10"/>
      <name val="Arial"/>
    </font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</font>
    <font>
      <sz val="10"/>
      <name val="Arial"/>
    </font>
    <font>
      <sz val="10"/>
      <name val="Arial"/>
      <family val="2"/>
    </font>
    <font>
      <b/>
      <sz val="8"/>
      <color indexed="81"/>
      <name val="Tahoma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i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10" fillId="0" borderId="0" xfId="0" applyFont="1"/>
    <xf numFmtId="9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center"/>
    </xf>
    <xf numFmtId="164" fontId="3" fillId="0" borderId="0" xfId="0" applyNumberFormat="1" applyFont="1"/>
    <xf numFmtId="9" fontId="1" fillId="0" borderId="0" xfId="0" applyNumberFormat="1" applyFont="1" applyAlignment="1">
      <alignment vertical="top"/>
    </xf>
    <xf numFmtId="0" fontId="10" fillId="0" borderId="0" xfId="0" applyFont="1" applyAlignment="1">
      <alignment horizontal="left"/>
    </xf>
    <xf numFmtId="0" fontId="3" fillId="0" borderId="0" xfId="0" applyFont="1"/>
    <xf numFmtId="9" fontId="1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Fill="1" applyAlignment="1" applyProtection="1">
      <alignment vertical="top"/>
    </xf>
    <xf numFmtId="167" fontId="5" fillId="0" borderId="0" xfId="0" applyNumberFormat="1" applyFont="1" applyFill="1" applyAlignment="1" applyProtection="1">
      <alignment horizontal="left" vertical="top"/>
    </xf>
    <xf numFmtId="0" fontId="12" fillId="0" borderId="0" xfId="0" applyFont="1" applyFill="1" applyAlignment="1" applyProtection="1">
      <alignment vertical="top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6" fontId="3" fillId="0" borderId="0" xfId="0" applyNumberFormat="1" applyFont="1" applyFill="1" applyAlignment="1" applyProtection="1">
      <alignment vertical="top"/>
    </xf>
    <xf numFmtId="164" fontId="3" fillId="0" borderId="0" xfId="0" applyNumberFormat="1" applyFont="1" applyAlignment="1" applyProtection="1">
      <alignment horizontal="right" wrapText="1"/>
    </xf>
    <xf numFmtId="0" fontId="4" fillId="2" borderId="0" xfId="0" applyFont="1" applyFill="1" applyProtection="1">
      <protection locked="0"/>
    </xf>
    <xf numFmtId="164" fontId="3" fillId="0" borderId="0" xfId="0" applyNumberFormat="1" applyFont="1" applyAlignment="1">
      <alignment vertical="top"/>
    </xf>
    <xf numFmtId="164" fontId="4" fillId="0" borderId="0" xfId="0" applyNumberFormat="1" applyFont="1"/>
    <xf numFmtId="165" fontId="4" fillId="0" borderId="0" xfId="0" applyNumberFormat="1" applyFont="1" applyAlignment="1">
      <alignment vertical="top"/>
    </xf>
    <xf numFmtId="1" fontId="4" fillId="0" borderId="0" xfId="0" applyNumberFormat="1" applyFont="1" applyAlignment="1">
      <alignment horizontal="right"/>
    </xf>
    <xf numFmtId="9" fontId="4" fillId="0" borderId="0" xfId="0" applyNumberFormat="1" applyFont="1"/>
    <xf numFmtId="0" fontId="4" fillId="2" borderId="0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0" borderId="0" xfId="0" quotePrefix="1" applyFont="1"/>
    <xf numFmtId="0" fontId="4" fillId="2" borderId="0" xfId="0" applyFont="1" applyFill="1" applyAlignment="1" applyProtection="1">
      <alignment horizontal="right" vertical="center"/>
      <protection locked="0"/>
    </xf>
    <xf numFmtId="9" fontId="4" fillId="2" borderId="0" xfId="0" applyNumberFormat="1" applyFont="1" applyFill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 applyProtection="1">
      <alignment vertical="center"/>
    </xf>
    <xf numFmtId="164" fontId="3" fillId="0" borderId="0" xfId="0" applyNumberFormat="1" applyFont="1" applyAlignment="1">
      <alignment vertical="center"/>
    </xf>
    <xf numFmtId="9" fontId="4" fillId="2" borderId="0" xfId="1" applyFont="1" applyFill="1" applyAlignment="1" applyProtection="1">
      <alignment horizontal="right" vertical="center"/>
      <protection locked="0"/>
    </xf>
    <xf numFmtId="0" fontId="3" fillId="3" borderId="0" xfId="0" applyFont="1" applyFill="1" applyAlignment="1">
      <alignment vertical="top"/>
    </xf>
    <xf numFmtId="0" fontId="3" fillId="3" borderId="0" xfId="0" applyFont="1" applyFill="1"/>
    <xf numFmtId="164" fontId="3" fillId="3" borderId="0" xfId="0" applyNumberFormat="1" applyFont="1" applyFill="1"/>
    <xf numFmtId="4" fontId="4" fillId="2" borderId="0" xfId="0" applyNumberFormat="1" applyFont="1" applyFill="1" applyAlignment="1" applyProtection="1">
      <alignment vertical="center"/>
      <protection locked="0"/>
    </xf>
    <xf numFmtId="0" fontId="4" fillId="4" borderId="0" xfId="0" applyFont="1" applyFill="1"/>
    <xf numFmtId="0" fontId="4" fillId="4" borderId="0" xfId="0" applyFont="1" applyFill="1" applyAlignment="1">
      <alignment vertical="top"/>
    </xf>
    <xf numFmtId="164" fontId="3" fillId="4" borderId="0" xfId="0" applyNumberFormat="1" applyFont="1" applyFill="1"/>
    <xf numFmtId="0" fontId="4" fillId="2" borderId="0" xfId="0" applyNumberFormat="1" applyFont="1" applyFill="1" applyAlignment="1" applyProtection="1">
      <alignment horizontal="left" vertical="top"/>
    </xf>
    <xf numFmtId="0" fontId="3" fillId="0" borderId="0" xfId="0" applyNumberFormat="1" applyFont="1" applyFill="1" applyAlignment="1" applyProtection="1">
      <alignment vertical="top"/>
    </xf>
    <xf numFmtId="0" fontId="4" fillId="0" borderId="0" xfId="0" applyFont="1" applyFill="1" applyAlignment="1" applyProtection="1">
      <alignment horizontal="right"/>
    </xf>
    <xf numFmtId="164" fontId="4" fillId="2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4" fillId="3" borderId="0" xfId="0" applyFont="1" applyFill="1"/>
    <xf numFmtId="164" fontId="4" fillId="3" borderId="0" xfId="0" applyNumberFormat="1" applyFont="1" applyFill="1" applyAlignment="1" applyProtection="1">
      <alignment horizontal="center" wrapText="1"/>
    </xf>
    <xf numFmtId="164" fontId="4" fillId="3" borderId="0" xfId="0" applyNumberFormat="1" applyFont="1" applyFill="1"/>
    <xf numFmtId="0" fontId="4" fillId="3" borderId="0" xfId="0" applyFont="1" applyFill="1" applyAlignment="1">
      <alignment vertical="center"/>
    </xf>
    <xf numFmtId="0" fontId="4" fillId="2" borderId="0" xfId="0" applyFont="1" applyFill="1" applyAlignment="1" applyProtection="1">
      <alignment horizontal="center"/>
      <protection locked="0"/>
    </xf>
    <xf numFmtId="14" fontId="4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</xf>
    <xf numFmtId="1" fontId="4" fillId="0" borderId="0" xfId="0" applyNumberFormat="1" applyFont="1"/>
    <xf numFmtId="0" fontId="4" fillId="2" borderId="0" xfId="0" applyNumberFormat="1" applyFont="1" applyFill="1" applyBorder="1" applyAlignment="1" applyProtection="1">
      <alignment horizontal="left" vertical="top"/>
      <protection locked="0"/>
    </xf>
    <xf numFmtId="0" fontId="14" fillId="0" borderId="0" xfId="0" applyFont="1"/>
    <xf numFmtId="1" fontId="3" fillId="0" borderId="0" xfId="0" applyNumberFormat="1" applyFont="1" applyAlignment="1" applyProtection="1">
      <alignment horizontal="right" wrapText="1"/>
    </xf>
    <xf numFmtId="0" fontId="11" fillId="0" borderId="0" xfId="0" applyFont="1" applyFill="1" applyAlignment="1" applyProtection="1">
      <alignment horizontal="left" vertical="top"/>
    </xf>
    <xf numFmtId="0" fontId="10" fillId="0" borderId="0" xfId="0" applyFont="1" applyAlignment="1">
      <alignment horizontal="left"/>
    </xf>
  </cellXfs>
  <cellStyles count="2">
    <cellStyle name="Prozent" xfId="1" builtinId="5"/>
    <cellStyle name="Standard" xfId="0" builtinId="0"/>
  </cellStyles>
  <dxfs count="2">
    <dxf>
      <font>
        <condense val="0"/>
        <extend val="0"/>
        <color indexed="13"/>
      </font>
      <fill>
        <patternFill patternType="solid">
          <bgColor indexed="13"/>
        </patternFill>
      </fill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Verbesserungspotenzial</a:t>
            </a:r>
          </a:p>
        </c:rich>
      </c:tx>
      <c:layout>
        <c:manualLayout>
          <c:xMode val="edge"/>
          <c:yMode val="edge"/>
          <c:x val="4.6903981813136595E-3"/>
          <c:y val="1.506024096385542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8787584869059164"/>
          <c:y val="5.1204819277108432E-2"/>
          <c:w val="0.50436469447138699"/>
          <c:h val="0.879518072289156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HilfsblattDiagramm!$C$2</c:f>
              <c:strCache>
                <c:ptCount val="1"/>
                <c:pt idx="0">
                  <c:v>erfüllt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HilfsblattDiagramm!$B$3:$B$16</c:f>
              <c:strCache>
                <c:ptCount val="14"/>
                <c:pt idx="0">
                  <c:v>1: Bibliotheksfläche (für 2000 Medien: von 64 bis 70 m2; pro weitere 1000 Medien: 30 m2 zusätzlich)</c:v>
                </c:pt>
                <c:pt idx="1">
                  <c:v>2: Medienbestand: 10 Printmedien (Bücher, Zeitschriftenabos) und 2 Nonbooks pro Schüler</c:v>
                </c:pt>
                <c:pt idx="2">
                  <c:v>3: Bestandeserneuerung (jährlich 10% des tatsächlichen Gesamtbestandes)</c:v>
                </c:pt>
                <c:pt idx="3">
                  <c:v>4: Bestandesumsatz (Jahresausleihen dividiert durch Bestand): optimal 1 bis 2  Mal</c:v>
                </c:pt>
                <c:pt idx="4">
                  <c:v>5: Arbeitsplätze (für Klassen)</c:v>
                </c:pt>
                <c:pt idx="5">
                  <c:v>6: Öffnungszeiten (15 Minuten pro Klasse, mind. 2 Stunden pro Woche)</c:v>
                </c:pt>
                <c:pt idx="6">
                  <c:v>7: Animation (Klassenführungen, Autorenlesungen, Bücher vorstellen etc.)</c:v>
                </c:pt>
                <c:pt idx="7">
                  <c:v>8: EDV</c:v>
                </c:pt>
                <c:pt idx="8">
                  <c:v>9: Höchste bibliothekarische Ausbildungsstufe der Bibliotheksleitung</c:v>
                </c:pt>
                <c:pt idx="9">
                  <c:v>10: Arbeit in der Bibliothek (4.5 Wochenstunden pro 1000 Medien)</c:v>
                </c:pt>
                <c:pt idx="10">
                  <c:v>11: Erschliessung gemäss AT7 (Arbeitstechnik der SAB)</c:v>
                </c:pt>
                <c:pt idx="11">
                  <c:v>12: Präsenz im Internet</c:v>
                </c:pt>
                <c:pt idx="12">
                  <c:v>13: Zusammenarbeit mit öffentl. Bibliotheken (Gemeinde- / Stadt- / Pestalozzi- / komb. Gemeinde-Schulbibl.)</c:v>
                </c:pt>
                <c:pt idx="13">
                  <c:v>14: Verankerung der Bibliothek im Schulbetrieb</c:v>
                </c:pt>
              </c:strCache>
            </c:strRef>
          </c:cat>
          <c:val>
            <c:numRef>
              <c:f>HilfsblattDiagramm!$C$3:$C$16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1"/>
          <c:tx>
            <c:strRef>
              <c:f>HilfsblattDiagramm!$D$2</c:f>
              <c:strCache>
                <c:ptCount val="1"/>
                <c:pt idx="0">
                  <c:v>nicht erfüllt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HilfsblattDiagramm!$B$3:$B$16</c:f>
              <c:strCache>
                <c:ptCount val="14"/>
                <c:pt idx="0">
                  <c:v>1: Bibliotheksfläche (für 2000 Medien: von 64 bis 70 m2; pro weitere 1000 Medien: 30 m2 zusätzlich)</c:v>
                </c:pt>
                <c:pt idx="1">
                  <c:v>2: Medienbestand: 10 Printmedien (Bücher, Zeitschriftenabos) und 2 Nonbooks pro Schüler</c:v>
                </c:pt>
                <c:pt idx="2">
                  <c:v>3: Bestandeserneuerung (jährlich 10% des tatsächlichen Gesamtbestandes)</c:v>
                </c:pt>
                <c:pt idx="3">
                  <c:v>4: Bestandesumsatz (Jahresausleihen dividiert durch Bestand): optimal 1 bis 2  Mal</c:v>
                </c:pt>
                <c:pt idx="4">
                  <c:v>5: Arbeitsplätze (für Klassen)</c:v>
                </c:pt>
                <c:pt idx="5">
                  <c:v>6: Öffnungszeiten (15 Minuten pro Klasse, mind. 2 Stunden pro Woche)</c:v>
                </c:pt>
                <c:pt idx="6">
                  <c:v>7: Animation (Klassenführungen, Autorenlesungen, Bücher vorstellen etc.)</c:v>
                </c:pt>
                <c:pt idx="7">
                  <c:v>8: EDV</c:v>
                </c:pt>
                <c:pt idx="8">
                  <c:v>9: Höchste bibliothekarische Ausbildungsstufe der Bibliotheksleitung</c:v>
                </c:pt>
                <c:pt idx="9">
                  <c:v>10: Arbeit in der Bibliothek (4.5 Wochenstunden pro 1000 Medien)</c:v>
                </c:pt>
                <c:pt idx="10">
                  <c:v>11: Erschliessung gemäss AT7 (Arbeitstechnik der SAB)</c:v>
                </c:pt>
                <c:pt idx="11">
                  <c:v>12: Präsenz im Internet</c:v>
                </c:pt>
                <c:pt idx="12">
                  <c:v>13: Zusammenarbeit mit öffentl. Bibliotheken (Gemeinde- / Stadt- / Pestalozzi- / komb. Gemeinde-Schulbibl.)</c:v>
                </c:pt>
                <c:pt idx="13">
                  <c:v>14: Verankerung der Bibliothek im Schulbetrieb</c:v>
                </c:pt>
              </c:strCache>
            </c:strRef>
          </c:cat>
          <c:val>
            <c:numRef>
              <c:f>HilfsblattDiagramm!$D$3:$D$16</c:f>
              <c:numCache>
                <c:formatCode>General</c:formatCode>
                <c:ptCount val="14"/>
                <c:pt idx="0">
                  <c:v>3</c:v>
                </c:pt>
                <c:pt idx="1">
                  <c:v>7.0000000000000009</c:v>
                </c:pt>
                <c:pt idx="2">
                  <c:v>10</c:v>
                </c:pt>
                <c:pt idx="3">
                  <c:v>7.0000000000000009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2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594816"/>
        <c:axId val="168612992"/>
      </c:barChart>
      <c:catAx>
        <c:axId val="168594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861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612992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mögliche Punkte</a:t>
                </a:r>
              </a:p>
            </c:rich>
          </c:tx>
          <c:layout>
            <c:manualLayout>
              <c:xMode val="edge"/>
              <c:yMode val="edge"/>
              <c:x val="0.7082551150553319"/>
              <c:y val="0.968373493975903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85948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1"/>
  <sheetViews>
    <sheetView zoomScale="66" workbookViewId="0"/>
  </sheetViews>
  <sheetProtection password="C233" content="1" objects="1"/>
  <pageMargins left="0.19685039370078741" right="0.27559055118110237" top="0.59055118110236227" bottom="0.64" header="0.51181102362204722" footer="0.35"/>
  <pageSetup paperSize="9" orientation="landscape" r:id="rId1"/>
  <headerFooter alignWithMargins="0">
    <oddFooter>&amp;R&amp;6 &amp;D / &amp;F</oddFooter>
  </headerFooter>
  <drawing r:id="rId2"/>
</chartsheet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5505450</xdr:colOff>
      <xdr:row>3</xdr:row>
      <xdr:rowOff>133350</xdr:rowOff>
    </xdr:from>
    <xdr:to>
      <xdr:col>4</xdr:col>
      <xdr:colOff>457200</xdr:colOff>
      <xdr:row>5</xdr:row>
      <xdr:rowOff>19050</xdr:rowOff>
    </xdr:to>
    <xdr:grpSp>
      <xdr:nvGrpSpPr>
        <xdr:cNvPr id="1348" name="Group 250"/>
        <xdr:cNvGrpSpPr>
          <a:grpSpLocks/>
        </xdr:cNvGrpSpPr>
      </xdr:nvGrpSpPr>
      <xdr:grpSpPr bwMode="auto">
        <a:xfrm>
          <a:off x="5800725" y="885825"/>
          <a:ext cx="2466975" cy="209550"/>
          <a:chOff x="783" y="116"/>
          <a:chExt cx="332" cy="28"/>
        </a:xfrm>
      </xdr:grpSpPr>
      <xdr:sp macro="" textlink="">
        <xdr:nvSpPr>
          <xdr:cNvPr id="1181" name="Text Box 157"/>
          <xdr:cNvSpPr txBox="1">
            <a:spLocks noChangeArrowheads="1"/>
          </xdr:cNvSpPr>
        </xdr:nvSpPr>
        <xdr:spPr bwMode="auto">
          <a:xfrm>
            <a:off x="805" y="122"/>
            <a:ext cx="85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Kindergarten</a:t>
            </a:r>
          </a:p>
        </xdr:txBody>
      </xdr:sp>
      <xdr:sp macro="" textlink="">
        <xdr:nvSpPr>
          <xdr:cNvPr id="1191" name="Text Box 167"/>
          <xdr:cNvSpPr txBox="1">
            <a:spLocks noChangeArrowheads="1"/>
          </xdr:cNvSpPr>
        </xdr:nvSpPr>
        <xdr:spPr bwMode="auto">
          <a:xfrm>
            <a:off x="914" y="122"/>
            <a:ext cx="45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Unter</a:t>
            </a:r>
            <a:r>
              <a:rPr lang="de-CH" sz="800" b="1" i="0" strike="noStrike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1188" name="Text Box 164"/>
          <xdr:cNvSpPr txBox="1">
            <a:spLocks noChangeArrowheads="1"/>
          </xdr:cNvSpPr>
        </xdr:nvSpPr>
        <xdr:spPr bwMode="auto">
          <a:xfrm>
            <a:off x="982" y="122"/>
            <a:ext cx="4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Mittel</a:t>
            </a:r>
            <a:r>
              <a:rPr lang="de-CH" sz="800" b="1" i="0" strike="noStrike">
                <a:solidFill>
                  <a:srgbClr val="000000"/>
                </a:solidFill>
                <a:latin typeface="Arial"/>
                <a:cs typeface="Arial"/>
              </a:rPr>
              <a:t>-</a:t>
            </a:r>
          </a:p>
        </xdr:txBody>
      </xdr:sp>
      <xdr:sp macro="" textlink="">
        <xdr:nvSpPr>
          <xdr:cNvPr id="1185" name="Text Box 161"/>
          <xdr:cNvSpPr txBox="1">
            <a:spLocks noChangeArrowheads="1"/>
          </xdr:cNvSpPr>
        </xdr:nvSpPr>
        <xdr:spPr bwMode="auto">
          <a:xfrm>
            <a:off x="1046" y="122"/>
            <a:ext cx="69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Oberstufe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3</xdr:row>
          <xdr:rowOff>133350</xdr:rowOff>
        </xdr:from>
        <xdr:to>
          <xdr:col>4</xdr:col>
          <xdr:colOff>19050</xdr:colOff>
          <xdr:row>5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5505450</xdr:colOff>
          <xdr:row>3</xdr:row>
          <xdr:rowOff>133350</xdr:rowOff>
        </xdr:from>
        <xdr:to>
          <xdr:col>2</xdr:col>
          <xdr:colOff>238125</xdr:colOff>
          <xdr:row>5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800100</xdr:colOff>
          <xdr:row>3</xdr:row>
          <xdr:rowOff>133350</xdr:rowOff>
        </xdr:from>
        <xdr:to>
          <xdr:col>2</xdr:col>
          <xdr:colOff>1047750</xdr:colOff>
          <xdr:row>5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3</xdr:row>
          <xdr:rowOff>133350</xdr:rowOff>
        </xdr:from>
        <xdr:to>
          <xdr:col>3</xdr:col>
          <xdr:colOff>266700</xdr:colOff>
          <xdr:row>5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820275" cy="63246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0.6735</cdr:x>
      <cdr:y>0.01275</cdr:y>
    </cdr:from>
    <cdr:to>
      <cdr:x>0.86775</cdr:x>
      <cdr:y>0.035</cdr:y>
    </cdr:to>
    <cdr:grpSp>
      <cdr:nvGrpSpPr>
        <cdr:cNvPr id="10292" name="Group 4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6613955" y="80639"/>
          <a:ext cx="1907589" cy="140722"/>
          <a:chOff x="3473859" y="103979"/>
          <a:chExt cx="1856971" cy="162270"/>
        </a:xfrm>
      </cdr:grpSpPr>
      <cdr:sp macro="" textlink="">
        <cdr:nvSpPr>
          <cdr:cNvPr id="10283" name="Rectangle 4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473859" y="103979"/>
            <a:ext cx="1036278" cy="15124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FF00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1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Potential erfüllt</a:t>
            </a:r>
          </a:p>
        </cdr:txBody>
      </cdr:sp>
      <cdr:sp macro="" textlink="">
        <cdr:nvSpPr>
          <cdr:cNvPr id="10284" name="Rectangle 44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512587" y="103979"/>
            <a:ext cx="818243" cy="16227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1">
              <a:defRPr sz="1000"/>
            </a:pPr>
            <a:r>
              <a:rPr lang="de-CH" sz="800" b="0" i="0" strike="noStrike">
                <a:solidFill>
                  <a:srgbClr val="FFFFFF"/>
                </a:solidFill>
                <a:latin typeface="Arial"/>
                <a:cs typeface="Arial"/>
              </a:rPr>
              <a:t>nicht erfüllt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IU108"/>
  <sheetViews>
    <sheetView tabSelected="1" zoomScaleNormal="100" workbookViewId="0">
      <selection activeCell="C3" sqref="C3"/>
    </sheetView>
  </sheetViews>
  <sheetFormatPr baseColWidth="10" defaultColWidth="0" defaultRowHeight="11.25" zeroHeight="1" x14ac:dyDescent="0.2"/>
  <cols>
    <col min="1" max="1" width="4.42578125" style="56" customWidth="1"/>
    <col min="2" max="2" width="82.7109375" style="57" customWidth="1"/>
    <col min="3" max="3" width="19" style="56" customWidth="1"/>
    <col min="4" max="4" width="11" style="58" customWidth="1"/>
    <col min="5" max="5" width="9.140625" style="58" customWidth="1"/>
    <col min="6" max="6" width="0.7109375" style="66" customWidth="1"/>
    <col min="7" max="255" width="11.42578125" style="63" hidden="1" customWidth="1"/>
    <col min="256" max="16384" width="7.42578125" style="63" hidden="1"/>
  </cols>
  <sheetData>
    <row r="1" spans="1:6" ht="21" customHeight="1" x14ac:dyDescent="0.2">
      <c r="A1" s="77" t="s">
        <v>99</v>
      </c>
      <c r="B1" s="77"/>
      <c r="C1" s="77"/>
      <c r="D1" s="77"/>
      <c r="E1" s="77"/>
    </row>
    <row r="2" spans="1:6" ht="25.9" customHeight="1" x14ac:dyDescent="0.2">
      <c r="A2" s="30" t="s">
        <v>83</v>
      </c>
      <c r="B2" s="32" t="s">
        <v>84</v>
      </c>
      <c r="C2" s="31"/>
      <c r="D2" s="31"/>
      <c r="E2" s="31"/>
    </row>
    <row r="3" spans="1:6" ht="12.75" customHeight="1" x14ac:dyDescent="0.2">
      <c r="A3" s="1"/>
      <c r="B3" s="34" t="s">
        <v>79</v>
      </c>
      <c r="C3" s="74"/>
      <c r="D3" s="59"/>
      <c r="E3" s="59"/>
    </row>
    <row r="4" spans="1:6" ht="12.75" customHeight="1" x14ac:dyDescent="0.2">
      <c r="A4" s="1"/>
      <c r="B4" s="34" t="s">
        <v>80</v>
      </c>
      <c r="C4" s="74"/>
      <c r="D4" s="59"/>
      <c r="E4" s="59"/>
      <c r="F4" s="67"/>
    </row>
    <row r="5" spans="1:6" ht="12.75" customHeight="1" x14ac:dyDescent="0.2">
      <c r="A5" s="1"/>
      <c r="B5" s="60" t="s">
        <v>96</v>
      </c>
      <c r="C5" s="59"/>
      <c r="D5" s="59"/>
      <c r="E5" s="59"/>
      <c r="F5" s="67"/>
    </row>
    <row r="6" spans="1:6" ht="12.75" customHeight="1" x14ac:dyDescent="0.2">
      <c r="A6" s="1"/>
      <c r="B6" s="34" t="s">
        <v>104</v>
      </c>
      <c r="C6" s="74"/>
      <c r="D6" s="59"/>
      <c r="E6" s="59"/>
      <c r="F6" s="67"/>
    </row>
    <row r="7" spans="1:6" ht="12.75" customHeight="1" x14ac:dyDescent="0.2">
      <c r="A7" s="1"/>
      <c r="B7" s="34" t="s">
        <v>81</v>
      </c>
      <c r="C7" s="74"/>
      <c r="D7" s="59"/>
      <c r="E7" s="59"/>
      <c r="F7" s="67"/>
    </row>
    <row r="8" spans="1:6" ht="12.75" customHeight="1" x14ac:dyDescent="0.2">
      <c r="A8" s="1"/>
      <c r="B8" s="34" t="s">
        <v>82</v>
      </c>
      <c r="C8" s="74"/>
      <c r="D8" s="59"/>
      <c r="E8" s="59"/>
      <c r="F8" s="67"/>
    </row>
    <row r="9" spans="1:6" ht="27.4" customHeight="1" x14ac:dyDescent="0.2">
      <c r="A9" s="35"/>
      <c r="B9" s="75" t="s">
        <v>108</v>
      </c>
      <c r="C9" s="76" t="s">
        <v>13</v>
      </c>
      <c r="D9" s="76"/>
      <c r="E9" s="36" t="s">
        <v>11</v>
      </c>
      <c r="F9" s="67"/>
    </row>
    <row r="10" spans="1:6" x14ac:dyDescent="0.2">
      <c r="A10" s="34">
        <v>0</v>
      </c>
      <c r="B10" s="34" t="s">
        <v>0</v>
      </c>
      <c r="C10" s="1"/>
      <c r="D10" s="24"/>
      <c r="E10" s="24"/>
    </row>
    <row r="11" spans="1:6" x14ac:dyDescent="0.2">
      <c r="A11" s="2">
        <v>0.1</v>
      </c>
      <c r="B11" s="2" t="s">
        <v>100</v>
      </c>
      <c r="C11" s="37"/>
      <c r="D11" s="24"/>
      <c r="E11" s="24"/>
    </row>
    <row r="12" spans="1:6" x14ac:dyDescent="0.2">
      <c r="A12" s="2">
        <v>0.2</v>
      </c>
      <c r="B12" s="2" t="s">
        <v>101</v>
      </c>
      <c r="C12" s="37"/>
      <c r="D12" s="24"/>
      <c r="E12" s="24"/>
    </row>
    <row r="13" spans="1:6" x14ac:dyDescent="0.2">
      <c r="A13" s="2">
        <v>0.3</v>
      </c>
      <c r="B13" s="2" t="s">
        <v>102</v>
      </c>
      <c r="C13" s="37"/>
      <c r="D13" s="24"/>
      <c r="E13" s="24"/>
    </row>
    <row r="14" spans="1:6" x14ac:dyDescent="0.2">
      <c r="A14" s="2"/>
      <c r="B14" s="2"/>
      <c r="C14" s="1"/>
      <c r="D14" s="24"/>
      <c r="E14" s="24"/>
    </row>
    <row r="15" spans="1:6" x14ac:dyDescent="0.2">
      <c r="A15" s="34">
        <v>1</v>
      </c>
      <c r="B15" s="34" t="str">
        <f>"Bibliotheksfläche (für 2000 Medien: von " &amp; NormVorgaben!C21 &amp; " bis " &amp; NormVorgaben!D21 &amp; " m2; pro weitere 1000 Medien: " &amp; NormVorgaben!D22 &amp; " m2 zusätzlich)"</f>
        <v>Bibliotheksfläche (für 2000 Medien: von 64 bis 70 m2; pro weitere 1000 Medien: 30 m2 zusätzlich)</v>
      </c>
      <c r="C15" s="1"/>
      <c r="D15" s="38">
        <f>Gewichtung!F50</f>
        <v>3</v>
      </c>
      <c r="E15" s="24">
        <f>VLOOKUP(C19,Gewichtung!A52:B62,2)*Eingaben!D15</f>
        <v>0</v>
      </c>
      <c r="F15" s="68">
        <f>D15-E15</f>
        <v>3</v>
      </c>
    </row>
    <row r="16" spans="1:6" x14ac:dyDescent="0.2">
      <c r="A16" s="2">
        <v>1.1000000000000001</v>
      </c>
      <c r="B16" s="40" t="s">
        <v>57</v>
      </c>
      <c r="C16" s="41">
        <f>IF((C22+C23)&lt;2000,NormVorgaben!C21,NormVorgaben!C21+((C22+C23)-2000)/1000*NormVorgaben!D22)</f>
        <v>64</v>
      </c>
      <c r="D16" s="24"/>
      <c r="E16" s="24"/>
    </row>
    <row r="17" spans="1:6" x14ac:dyDescent="0.2">
      <c r="A17" s="2">
        <v>1.2</v>
      </c>
      <c r="B17" s="2" t="s">
        <v>56</v>
      </c>
      <c r="C17" s="41">
        <f>IF(AND(ISBLANK(C24),ISBLANK(C25),ISBLANK(C26)),0,IF((C24+C25+C26)&lt;2000,NormVorgaben!C21,NormVorgaben!C21+((C24+C25+C26)-2000)/1000*NormVorgaben!D22))</f>
        <v>0</v>
      </c>
      <c r="D17" s="24"/>
      <c r="E17" s="24"/>
    </row>
    <row r="18" spans="1:6" x14ac:dyDescent="0.2">
      <c r="A18" s="2">
        <v>1.3</v>
      </c>
      <c r="B18" s="2" t="s">
        <v>68</v>
      </c>
      <c r="C18" s="37"/>
      <c r="D18" s="24"/>
      <c r="E18" s="24"/>
    </row>
    <row r="19" spans="1:6" x14ac:dyDescent="0.2">
      <c r="A19" s="2">
        <v>1.4</v>
      </c>
      <c r="B19" s="2" t="s">
        <v>1</v>
      </c>
      <c r="C19" s="42">
        <f>IF(C17&gt;0,C18/C17,0)</f>
        <v>0</v>
      </c>
      <c r="D19" s="24"/>
      <c r="E19" s="24"/>
    </row>
    <row r="20" spans="1:6" x14ac:dyDescent="0.2">
      <c r="A20" s="2"/>
      <c r="B20" s="2"/>
      <c r="C20" s="1"/>
      <c r="D20" s="24"/>
      <c r="E20" s="24"/>
    </row>
    <row r="21" spans="1:6" x14ac:dyDescent="0.2">
      <c r="A21" s="34">
        <v>2</v>
      </c>
      <c r="B21" s="34" t="str">
        <f>"Medienbestand: "&amp;NormVorgaben!C11&amp;" Printmedien (Bücher, Zeitschriftenabos) und "&amp;NormVorgaben!C12&amp;" Nonbooks pro Schüler"</f>
        <v>Medienbestand: 10 Printmedien (Bücher, Zeitschriftenabos) und 2 Nonbooks pro Schüler</v>
      </c>
      <c r="C21" s="1"/>
      <c r="D21" s="24">
        <f>Gewichtung!F100</f>
        <v>7.0000000000000009</v>
      </c>
      <c r="E21" s="24">
        <f>((VLOOKUP(C27,Gewichtung!A102:B112,2)*Gewichtung!C102)+(VLOOKUP(C28,Gewichtung!A118:B128,2)*Gewichtung!C118)+(VLOOKUP(C29,Gewichtung!A133:B143,2)*Gewichtung!C133))*D21</f>
        <v>0</v>
      </c>
      <c r="F21" s="68">
        <f>D21-E21</f>
        <v>7.0000000000000009</v>
      </c>
    </row>
    <row r="22" spans="1:6" x14ac:dyDescent="0.2">
      <c r="A22" s="2">
        <v>2.1</v>
      </c>
      <c r="B22" s="2" t="s">
        <v>8</v>
      </c>
      <c r="C22" s="1">
        <f>C11*NormVorgaben!C11</f>
        <v>0</v>
      </c>
      <c r="D22" s="24"/>
      <c r="E22" s="24"/>
    </row>
    <row r="23" spans="1:6" x14ac:dyDescent="0.2">
      <c r="A23" s="2">
        <v>2.2000000000000002</v>
      </c>
      <c r="B23" s="2" t="s">
        <v>9</v>
      </c>
      <c r="C23" s="1">
        <f>C11*NormVorgaben!C12</f>
        <v>0</v>
      </c>
      <c r="D23" s="24"/>
      <c r="E23" s="24"/>
    </row>
    <row r="24" spans="1:6" x14ac:dyDescent="0.2">
      <c r="A24" s="2">
        <v>2.2999999999999998</v>
      </c>
      <c r="B24" s="2" t="s">
        <v>85</v>
      </c>
      <c r="C24" s="37"/>
      <c r="D24" s="24"/>
      <c r="E24" s="24"/>
    </row>
    <row r="25" spans="1:6" x14ac:dyDescent="0.2">
      <c r="A25" s="2">
        <v>2.4</v>
      </c>
      <c r="B25" s="2" t="s">
        <v>69</v>
      </c>
      <c r="C25" s="37"/>
      <c r="D25" s="24"/>
      <c r="E25" s="24"/>
    </row>
    <row r="26" spans="1:6" x14ac:dyDescent="0.2">
      <c r="A26" s="2">
        <v>2.5</v>
      </c>
      <c r="B26" s="2" t="s">
        <v>70</v>
      </c>
      <c r="C26" s="37"/>
      <c r="D26" s="24"/>
      <c r="E26" s="24"/>
    </row>
    <row r="27" spans="1:6" x14ac:dyDescent="0.2">
      <c r="A27" s="2">
        <v>2.6</v>
      </c>
      <c r="B27" s="2" t="str">
        <f>"Bestand Printmedien in % des Sollbestands (Gewichtung: " &amp; Gewichtung!C102*100 &amp; "%)"</f>
        <v>Bestand Printmedien in % des Sollbestands (Gewichtung: 40%)</v>
      </c>
      <c r="C27" s="42">
        <f>IF(C22&gt;0,(C24+C25)/C22,0)</f>
        <v>0</v>
      </c>
      <c r="D27" s="24"/>
      <c r="E27" s="24"/>
    </row>
    <row r="28" spans="1:6" x14ac:dyDescent="0.2">
      <c r="A28" s="2">
        <v>2.7</v>
      </c>
      <c r="B28" s="2" t="str">
        <f>"Bestand Nonbooks in % des Sollbestands (Gewichtung: " &amp; Gewichtung!C118*100 &amp; "%)"</f>
        <v>Bestand Nonbooks in % des Sollbestands (Gewichtung: 30%)</v>
      </c>
      <c r="C28" s="42">
        <f>IF(C23&gt;0,C26/C23,0)</f>
        <v>0</v>
      </c>
      <c r="D28" s="24"/>
      <c r="E28" s="24"/>
    </row>
    <row r="29" spans="1:6" x14ac:dyDescent="0.2">
      <c r="A29" s="2">
        <v>2.8</v>
      </c>
      <c r="B29" s="1" t="str">
        <f>"Anteil Sachbücher und Fachzeitschriften in % aller Printmedien (erwünschter Anteil: " &amp; NormVorgaben!C16 &amp; "; Gewichtung: " &amp; Gewichtung!C133*100 &amp; "%)"</f>
        <v>Anteil Sachbücher und Fachzeitschriften in % aller Printmedien (erwünschter Anteil: ca. die Hälfte; Gewichtung: 30%)</v>
      </c>
      <c r="C29" s="42">
        <f>IF(OR(C24&gt;0,C25&gt;0),C25/(C24+C25),0)</f>
        <v>0</v>
      </c>
      <c r="D29" s="24"/>
      <c r="E29" s="24"/>
    </row>
    <row r="30" spans="1:6" x14ac:dyDescent="0.2">
      <c r="A30" s="1"/>
      <c r="B30" s="2"/>
      <c r="C30" s="1"/>
      <c r="D30" s="24"/>
      <c r="E30" s="24"/>
    </row>
    <row r="31" spans="1:6" x14ac:dyDescent="0.2">
      <c r="A31" s="34">
        <v>3</v>
      </c>
      <c r="B31" s="34" t="str">
        <f>"Bestandeserneuerung (jährlich " &amp; NormVorgaben!C30 &amp; "% des tatsächlichen Gesamtbestandes)"</f>
        <v>Bestandeserneuerung (jährlich 10% des tatsächlichen Gesamtbestandes)</v>
      </c>
      <c r="C31" s="1"/>
      <c r="D31" s="24">
        <f>Gewichtung!F150</f>
        <v>10</v>
      </c>
      <c r="E31" s="24">
        <f>VLOOKUP(C34,Gewichtung!A152:B162,2)*Eingaben!D31</f>
        <v>0</v>
      </c>
      <c r="F31" s="68">
        <f>D31-E31</f>
        <v>10</v>
      </c>
    </row>
    <row r="32" spans="1:6" x14ac:dyDescent="0.2">
      <c r="A32" s="2">
        <v>3.1</v>
      </c>
      <c r="B32" s="2" t="s">
        <v>2</v>
      </c>
      <c r="C32" s="73">
        <f>NormVorgaben!C30/100*(C24+C25+C26)</f>
        <v>0</v>
      </c>
      <c r="D32" s="24"/>
      <c r="E32" s="24"/>
    </row>
    <row r="33" spans="1:6" x14ac:dyDescent="0.2">
      <c r="A33" s="2">
        <v>3.2</v>
      </c>
      <c r="B33" s="2" t="s">
        <v>71</v>
      </c>
      <c r="C33" s="37"/>
      <c r="D33" s="24"/>
      <c r="E33" s="24"/>
    </row>
    <row r="34" spans="1:6" x14ac:dyDescent="0.2">
      <c r="A34" s="2">
        <v>3.3</v>
      </c>
      <c r="B34" s="2" t="s">
        <v>3</v>
      </c>
      <c r="C34" s="42">
        <f>IF(C32&gt;0,C33/C32,0)</f>
        <v>0</v>
      </c>
      <c r="D34" s="24"/>
      <c r="E34" s="24"/>
    </row>
    <row r="35" spans="1:6" x14ac:dyDescent="0.2">
      <c r="A35" s="1"/>
      <c r="B35" s="2"/>
      <c r="C35" s="1"/>
      <c r="D35" s="24"/>
      <c r="E35" s="24"/>
    </row>
    <row r="36" spans="1:6" x14ac:dyDescent="0.2">
      <c r="A36" s="34">
        <v>4</v>
      </c>
      <c r="B36" s="34" t="str">
        <f>"Bestandesumsatz (Jahresausleihen dividiert durch Bestand): optimal " &amp; NormVorgaben!C41 &amp; " bis " &amp;NormVorgaben!D41 &amp; "  Mal"</f>
        <v>Bestandesumsatz (Jahresausleihen dividiert durch Bestand): optimal 1 bis 2  Mal</v>
      </c>
      <c r="C36" s="1"/>
      <c r="D36" s="24">
        <f>Gewichtung!F200</f>
        <v>7.0000000000000009</v>
      </c>
      <c r="E36" s="24">
        <f>((VLOOKUP(C39,Gewichtung!A202:B206,2)*Gewichtung!C202)+(VLOOKUP(Eingaben!C40,Gewichtung!A217:B221,2)*Gewichtung!C217))*Eingaben!D36</f>
        <v>0</v>
      </c>
      <c r="F36" s="68">
        <f>D36-E36</f>
        <v>7.0000000000000009</v>
      </c>
    </row>
    <row r="37" spans="1:6" x14ac:dyDescent="0.2">
      <c r="A37" s="2">
        <v>4.0999999999999996</v>
      </c>
      <c r="B37" s="1" t="s">
        <v>105</v>
      </c>
      <c r="C37" s="43"/>
      <c r="D37" s="62" t="s">
        <v>67</v>
      </c>
      <c r="E37" s="24"/>
    </row>
    <row r="38" spans="1:6" x14ac:dyDescent="0.2">
      <c r="A38" s="2">
        <v>4.2</v>
      </c>
      <c r="B38" s="1" t="s">
        <v>106</v>
      </c>
      <c r="C38" s="43"/>
      <c r="D38" s="62" t="s">
        <v>67</v>
      </c>
      <c r="E38" s="24"/>
    </row>
    <row r="39" spans="1:6" x14ac:dyDescent="0.2">
      <c r="A39" s="2">
        <v>4.3</v>
      </c>
      <c r="B39" s="1" t="str">
        <f>"Umsatzfaktor der Printmedien (Gewichtung: " &amp; Gewichtung!C202*100 &amp; "%)"</f>
        <v>Umsatzfaktor der Printmedien (Gewichtung: 50%)</v>
      </c>
      <c r="C39" s="39">
        <f>IF(OR(C24&gt;0,C25&gt;0),C37/(C24+C25),0)</f>
        <v>0</v>
      </c>
      <c r="D39" s="24"/>
      <c r="E39" s="24"/>
    </row>
    <row r="40" spans="1:6" x14ac:dyDescent="0.2">
      <c r="A40" s="2">
        <v>4.4000000000000004</v>
      </c>
      <c r="B40" s="1" t="str">
        <f>"Umsatzfaktor der Nonbooks (Gewichtung: " &amp; Gewichtung!C217*100 &amp; "%)"</f>
        <v>Umsatzfaktor der Nonbooks (Gewichtung: 50%)</v>
      </c>
      <c r="C40" s="39">
        <f>IF(C26&gt;0,C38/C26,0)</f>
        <v>0</v>
      </c>
      <c r="D40" s="24"/>
      <c r="E40" s="24"/>
    </row>
    <row r="41" spans="1:6" x14ac:dyDescent="0.2">
      <c r="A41" s="1"/>
      <c r="B41" s="2"/>
      <c r="C41" s="1"/>
      <c r="D41" s="24"/>
      <c r="E41" s="24"/>
    </row>
    <row r="42" spans="1:6" x14ac:dyDescent="0.2">
      <c r="A42" s="34">
        <v>5</v>
      </c>
      <c r="B42" s="34" t="s">
        <v>33</v>
      </c>
      <c r="C42" s="1"/>
      <c r="D42" s="24">
        <f>Gewichtung!F250</f>
        <v>6</v>
      </c>
      <c r="E42" s="24">
        <f>VLOOKUP(C45,Gewichtung!A252:B255,2)*Eingaben!D42</f>
        <v>0</v>
      </c>
      <c r="F42" s="68">
        <f>D42-E42</f>
        <v>6</v>
      </c>
    </row>
    <row r="43" spans="1:6" x14ac:dyDescent="0.2">
      <c r="A43" s="2">
        <v>5.0999999999999996</v>
      </c>
      <c r="B43" s="2" t="s">
        <v>34</v>
      </c>
      <c r="C43" s="1">
        <f>NormVorgaben!C51</f>
        <v>20</v>
      </c>
      <c r="D43" s="24"/>
      <c r="E43" s="24"/>
    </row>
    <row r="44" spans="1:6" x14ac:dyDescent="0.2">
      <c r="A44" s="2">
        <v>5.2</v>
      </c>
      <c r="B44" s="2" t="s">
        <v>72</v>
      </c>
      <c r="C44" s="37"/>
      <c r="D44" s="24"/>
      <c r="E44" s="24"/>
    </row>
    <row r="45" spans="1:6" x14ac:dyDescent="0.2">
      <c r="A45" s="2">
        <v>5.3</v>
      </c>
      <c r="B45" s="2" t="s">
        <v>58</v>
      </c>
      <c r="C45" s="42">
        <f>IF(C43&gt;0,C44/C43,0)</f>
        <v>0</v>
      </c>
      <c r="D45" s="24"/>
      <c r="E45" s="24"/>
    </row>
    <row r="46" spans="1:6" x14ac:dyDescent="0.2">
      <c r="A46" s="1"/>
      <c r="B46" s="2"/>
      <c r="C46" s="1"/>
      <c r="D46" s="24"/>
      <c r="E46" s="24"/>
    </row>
    <row r="47" spans="1:6" x14ac:dyDescent="0.2">
      <c r="A47" s="34">
        <v>6</v>
      </c>
      <c r="B47" s="34" t="str">
        <f>"Öffnungszeiten (" &amp; NormVorgaben!C61 &amp; " Minuten pro Klasse, mind. " &amp; NormVorgaben!C62 &amp; " Stunden pro Woche)"</f>
        <v>Öffnungszeiten (15 Minuten pro Klasse, mind. 2 Stunden pro Woche)</v>
      </c>
      <c r="C47" s="1"/>
      <c r="D47" s="24">
        <f>Gewichtung!F300</f>
        <v>10</v>
      </c>
      <c r="E47" s="24">
        <f>((VLOOKUP(C50,Gewichtung!A302:B312,2)*Gewichtung!C302)+(IF(C51="ja",1,0)*Gewichtung!C316)+(IF(C52="ja",1,0)*Gewichtung!C317)+(IF(C53="ja",1,0)*Gewichtung!C318))*Eingaben!D47</f>
        <v>0</v>
      </c>
      <c r="F47" s="68">
        <f>D47-E47</f>
        <v>10</v>
      </c>
    </row>
    <row r="48" spans="1:6" x14ac:dyDescent="0.2">
      <c r="A48" s="2">
        <v>6.1</v>
      </c>
      <c r="B48" s="2" t="s">
        <v>48</v>
      </c>
      <c r="C48" s="1">
        <f>IF(C12*NormVorgaben!C61&lt;120,120,C12*NormVorgaben!C61)</f>
        <v>120</v>
      </c>
      <c r="D48" s="24"/>
      <c r="E48" s="24"/>
    </row>
    <row r="49" spans="1:6" x14ac:dyDescent="0.2">
      <c r="A49" s="2">
        <v>6.2</v>
      </c>
      <c r="B49" s="2" t="s">
        <v>73</v>
      </c>
      <c r="C49" s="37"/>
      <c r="D49" s="24"/>
      <c r="E49" s="24"/>
    </row>
    <row r="50" spans="1:6" x14ac:dyDescent="0.2">
      <c r="A50" s="2">
        <v>6.3</v>
      </c>
      <c r="B50" s="2" t="str">
        <f>"Öffnungszeit in % des Sollwerts (Gewichtung: " &amp; Gewichtung!C302*100 &amp; "%)"</f>
        <v>Öffnungszeit in % des Sollwerts (Gewichtung: 50%)</v>
      </c>
      <c r="C50" s="42">
        <f>IF(C48&gt;0,C49/C48,0)</f>
        <v>0</v>
      </c>
      <c r="D50" s="24"/>
      <c r="E50" s="24"/>
    </row>
    <row r="51" spans="1:6" x14ac:dyDescent="0.2">
      <c r="A51" s="2">
        <v>6.4</v>
      </c>
      <c r="B51" s="2" t="str">
        <f>"freier Zugang für einzelne Schüler im Auftrag der Lehrperson (Gewichtung: " &amp; Gewichtung!C316*100 &amp; "%)"</f>
        <v>freier Zugang für einzelne Schüler im Auftrag der Lehrperson (Gewichtung: 10%)</v>
      </c>
      <c r="C51" s="44"/>
      <c r="D51" s="24"/>
      <c r="E51" s="24"/>
    </row>
    <row r="52" spans="1:6" x14ac:dyDescent="0.2">
      <c r="A52" s="2">
        <v>6.5</v>
      </c>
      <c r="B52" s="2" t="str">
        <f>"freier Zugang für Klassen in Begleitung der Lehrperson (Gewichtung: " &amp; Gewichtung!C317*100 &amp; "%)"</f>
        <v>freier Zugang für Klassen in Begleitung der Lehrperson (Gewichtung: 20%)</v>
      </c>
      <c r="C52" s="44"/>
      <c r="D52" s="24"/>
      <c r="E52" s="24"/>
    </row>
    <row r="53" spans="1:6" x14ac:dyDescent="0.2">
      <c r="A53" s="2">
        <v>6.6</v>
      </c>
      <c r="B53" s="2" t="str">
        <f>"wöchentliche Bibliotheksstunden der Klassen (Gewichtung: " &amp; Gewichtung!C318*100 &amp; "%)"</f>
        <v>wöchentliche Bibliotheksstunden der Klassen (Gewichtung: 20%)</v>
      </c>
      <c r="C53" s="44"/>
      <c r="D53" s="24"/>
      <c r="E53" s="24"/>
    </row>
    <row r="54" spans="1:6" x14ac:dyDescent="0.2">
      <c r="A54" s="1"/>
      <c r="B54" s="2"/>
      <c r="C54" s="1"/>
      <c r="D54" s="24"/>
      <c r="E54" s="24"/>
    </row>
    <row r="55" spans="1:6" x14ac:dyDescent="0.2">
      <c r="A55" s="34">
        <v>7</v>
      </c>
      <c r="B55" s="34" t="s">
        <v>30</v>
      </c>
      <c r="C55" s="1"/>
      <c r="D55" s="24">
        <f>Gewichtung!F350</f>
        <v>10</v>
      </c>
      <c r="E55" s="24">
        <f>((VLOOKUP(C58,Gewichtung!A352:B362,2)*Gewichtung!C352)+(VLOOKUP(C61,Gewichtung!A367:B377,2)*Gewichtung!C367))*Eingaben!D55</f>
        <v>0</v>
      </c>
      <c r="F55" s="68">
        <f>D55-E55</f>
        <v>10</v>
      </c>
    </row>
    <row r="56" spans="1:6" x14ac:dyDescent="0.2">
      <c r="A56" s="2">
        <v>7.1</v>
      </c>
      <c r="B56" s="2" t="str">
        <f>"Sollzahl Klassenführungen (" &amp; NormVorgaben!C71 &amp; " pro Klasse und Jahr)"</f>
        <v>Sollzahl Klassenführungen (1 pro Klasse und Jahr)</v>
      </c>
      <c r="C56" s="1">
        <f>C12*NormVorgaben!C71</f>
        <v>0</v>
      </c>
      <c r="D56" s="24"/>
      <c r="E56" s="24"/>
    </row>
    <row r="57" spans="1:6" x14ac:dyDescent="0.2">
      <c r="A57" s="2">
        <v>7.2</v>
      </c>
      <c r="B57" s="2" t="s">
        <v>74</v>
      </c>
      <c r="C57" s="37"/>
      <c r="D57" s="24"/>
      <c r="E57" s="24"/>
    </row>
    <row r="58" spans="1:6" x14ac:dyDescent="0.2">
      <c r="A58" s="2">
        <v>7.3</v>
      </c>
      <c r="B58" s="2" t="str">
        <f>"Klassenführungen in % des Sollwerts (Gewichtung: " &amp; Gewichtung!C352*100 &amp; "%)"</f>
        <v>Klassenführungen in % des Sollwerts (Gewichtung: 60%)</v>
      </c>
      <c r="C58" s="42">
        <f>IF(C56&gt;0,C57/C56,0)</f>
        <v>0</v>
      </c>
      <c r="D58" s="24"/>
      <c r="E58" s="24"/>
    </row>
    <row r="59" spans="1:6" x14ac:dyDescent="0.2">
      <c r="A59" s="2">
        <v>7.4</v>
      </c>
      <c r="B59" s="2" t="str">
        <f>"Sollwert Anzahl anderweitiger Anlässe pro Jahr (bei " &amp; C12 &amp;" Klassen )"</f>
        <v>Sollwert Anzahl anderweitiger Anlässe pro Jahr (bei  Klassen )</v>
      </c>
      <c r="C59" s="1">
        <f>VLOOKUP(C12,NormVorgaben!C73:D75,2)</f>
        <v>2</v>
      </c>
      <c r="D59" s="24"/>
      <c r="E59" s="24"/>
    </row>
    <row r="60" spans="1:6" x14ac:dyDescent="0.2">
      <c r="A60" s="2">
        <v>7.5</v>
      </c>
      <c r="B60" s="2" t="s">
        <v>75</v>
      </c>
      <c r="C60" s="37"/>
      <c r="D60" s="45"/>
      <c r="E60" s="24"/>
    </row>
    <row r="61" spans="1:6" x14ac:dyDescent="0.2">
      <c r="A61" s="2">
        <v>7.6</v>
      </c>
      <c r="B61" s="2" t="str">
        <f>"Anderweitige Anlässe in % des Sollwerts (Gewichtung: " &amp; Gewichtung!C367*100 &amp; "%)"</f>
        <v>Anderweitige Anlässe in % des Sollwerts (Gewichtung: 40%)</v>
      </c>
      <c r="C61" s="42">
        <f>IF(C59&gt;0,C60/C59,0)</f>
        <v>0</v>
      </c>
      <c r="D61" s="24"/>
      <c r="E61" s="24"/>
    </row>
    <row r="62" spans="1:6" x14ac:dyDescent="0.2">
      <c r="A62" s="1"/>
      <c r="B62" s="2"/>
      <c r="C62" s="1"/>
      <c r="D62" s="24"/>
      <c r="E62" s="24"/>
    </row>
    <row r="63" spans="1:6" x14ac:dyDescent="0.2">
      <c r="A63" s="34">
        <v>8</v>
      </c>
      <c r="B63" s="34" t="s">
        <v>5</v>
      </c>
      <c r="C63" s="1"/>
      <c r="D63" s="24">
        <f>Gewichtung!F400</f>
        <v>10</v>
      </c>
      <c r="E63" s="24">
        <f>((IF(C64="ja",1,0)*Gewichtung!C402)+(IF(C65="ja",1,0)*Gewichtung!C403)+(IF(C66="ja",1,0)*Gewichtung!C404)+(IF(C67="ja",1,0)*Gewichtung!C405)+(IF(C68="ja",1,0)*Gewichtung!C406))*D63</f>
        <v>0</v>
      </c>
      <c r="F63" s="68">
        <f>D63-E63</f>
        <v>10</v>
      </c>
    </row>
    <row r="64" spans="1:6" x14ac:dyDescent="0.2">
      <c r="A64" s="2">
        <v>8.1</v>
      </c>
      <c r="B64" s="2" t="str">
        <f>"PC für Personal im Bibliotheksraum vorhanden? (Gewichtung: " &amp; Gewichtung!C402*100 &amp; "%)"</f>
        <v>PC für Personal im Bibliotheksraum vorhanden? (Gewichtung: 25%)</v>
      </c>
      <c r="C64" s="44"/>
      <c r="D64" s="24"/>
      <c r="E64" s="24"/>
    </row>
    <row r="65" spans="1:6" x14ac:dyDescent="0.2">
      <c r="A65" s="2">
        <v>8.1999999999999993</v>
      </c>
      <c r="B65" s="2" t="str">
        <f>"Internetanschluss für Personal im Bibliotheksraum vorhanden? (Gewichtung: " &amp; Gewichtung!C403*100 &amp; "%)"</f>
        <v>Internetanschluss für Personal im Bibliotheksraum vorhanden? (Gewichtung: 25%)</v>
      </c>
      <c r="C65" s="44"/>
      <c r="D65" s="24"/>
      <c r="E65" s="24"/>
    </row>
    <row r="66" spans="1:6" ht="21" customHeight="1" x14ac:dyDescent="0.2">
      <c r="A66" s="2">
        <v>8.3000000000000007</v>
      </c>
      <c r="B66" s="3" t="str">
        <f>"weitere PCs für Benutzer mit Zugriff auf Katalog im Bibliotheks- oder in  angrenzendem Raum vorhanden? (Gewichtung: " &amp; Gewichtung!C404*100 &amp; "%)"</f>
        <v>weitere PCs für Benutzer mit Zugriff auf Katalog im Bibliotheks- oder in  angrenzendem Raum vorhanden? (Gewichtung: 25%)</v>
      </c>
      <c r="C66" s="46"/>
      <c r="D66" s="24"/>
      <c r="E66" s="24"/>
    </row>
    <row r="67" spans="1:6" x14ac:dyDescent="0.2">
      <c r="A67" s="2">
        <v>8.4</v>
      </c>
      <c r="B67" s="2" t="str">
        <f>"Internetanschluss für  Benutzer im Bibliotheks- oder angrenzendem Raum vorhanden? (Gewichtung: " &amp; Gewichtung!C405*100 &amp; "%)"</f>
        <v>Internetanschluss für  Benutzer im Bibliotheks- oder angrenzendem Raum vorhanden? (Gewichtung: 10%)</v>
      </c>
      <c r="C67" s="44"/>
      <c r="D67" s="24"/>
      <c r="E67" s="24"/>
    </row>
    <row r="68" spans="1:6" x14ac:dyDescent="0.2">
      <c r="A68" s="2">
        <v>8.5</v>
      </c>
      <c r="B68" s="2" t="str">
        <f>"PCs des Informatikraums mit der Bibliothek vernetzt? (Gewichtung: " &amp; Gewichtung!C406*100 &amp; "%)"</f>
        <v>PCs des Informatikraums mit der Bibliothek vernetzt? (Gewichtung: 15%)</v>
      </c>
      <c r="C68" s="44"/>
      <c r="D68" s="24"/>
      <c r="E68" s="24"/>
    </row>
    <row r="69" spans="1:6" x14ac:dyDescent="0.2">
      <c r="A69" s="1"/>
      <c r="B69" s="2"/>
      <c r="C69" s="1"/>
      <c r="D69" s="24"/>
      <c r="E69" s="24"/>
    </row>
    <row r="70" spans="1:6" x14ac:dyDescent="0.2">
      <c r="A70" s="34">
        <v>9</v>
      </c>
      <c r="B70" s="34" t="s">
        <v>10</v>
      </c>
      <c r="C70" s="44"/>
      <c r="D70" s="24">
        <f>Gewichtung!F450</f>
        <v>5</v>
      </c>
      <c r="E70" s="24">
        <f>IF(ISBLANK(C70),0,VLOOKUP(C70,Gewichtung!A452:B457,2)*Eingaben!D70)</f>
        <v>0</v>
      </c>
      <c r="F70" s="68">
        <f>D70-E70</f>
        <v>5</v>
      </c>
    </row>
    <row r="71" spans="1:6" x14ac:dyDescent="0.2">
      <c r="A71" s="1"/>
      <c r="B71" s="2"/>
      <c r="C71" s="1"/>
      <c r="D71" s="24"/>
      <c r="E71" s="24"/>
    </row>
    <row r="72" spans="1:6" x14ac:dyDescent="0.2">
      <c r="A72" s="34">
        <v>10</v>
      </c>
      <c r="B72" s="34" t="str">
        <f>"Arbeit in der Bibliothek (" &amp; NormVorgaben!C90 &amp; " Wochenstunden pro 1000 Medien)"</f>
        <v>Arbeit in der Bibliothek (4.5 Wochenstunden pro 1000 Medien)</v>
      </c>
      <c r="C72" s="1"/>
      <c r="D72" s="24">
        <f>Gewichtung!F500</f>
        <v>5</v>
      </c>
      <c r="E72" s="24">
        <f>VLOOKUP(C75,Gewichtung!A502:B512,2)*Eingaben!D72</f>
        <v>0</v>
      </c>
      <c r="F72" s="68">
        <f>D72-E72</f>
        <v>5</v>
      </c>
    </row>
    <row r="73" spans="1:6" x14ac:dyDescent="0.2">
      <c r="A73" s="2">
        <v>10.1</v>
      </c>
      <c r="B73" s="2" t="s">
        <v>35</v>
      </c>
      <c r="C73" s="1">
        <f>ROUND((C24+C25+C26)/1000*NormVorgaben!C90,1)</f>
        <v>0</v>
      </c>
      <c r="D73" s="24"/>
      <c r="E73" s="24"/>
    </row>
    <row r="74" spans="1:6" x14ac:dyDescent="0.2">
      <c r="A74" s="2">
        <v>10.199999999999999</v>
      </c>
      <c r="B74" s="2" t="s">
        <v>76</v>
      </c>
      <c r="C74" s="37"/>
      <c r="D74" s="24"/>
      <c r="E74" s="24"/>
    </row>
    <row r="75" spans="1:6" x14ac:dyDescent="0.2">
      <c r="A75" s="2">
        <v>10.3</v>
      </c>
      <c r="B75" s="2" t="s">
        <v>77</v>
      </c>
      <c r="C75" s="42">
        <f>IF(C73&gt;0,C74/C73,0)</f>
        <v>0</v>
      </c>
      <c r="D75" s="24"/>
      <c r="E75" s="24"/>
    </row>
    <row r="76" spans="1:6" x14ac:dyDescent="0.2">
      <c r="A76" s="1"/>
      <c r="B76" s="2"/>
      <c r="C76" s="1"/>
      <c r="D76" s="24"/>
      <c r="E76" s="24"/>
    </row>
    <row r="77" spans="1:6" x14ac:dyDescent="0.2">
      <c r="A77" s="34">
        <v>11</v>
      </c>
      <c r="B77" s="34" t="s">
        <v>103</v>
      </c>
      <c r="C77" s="1"/>
      <c r="D77" s="24">
        <f>Gewichtung!F550</f>
        <v>10</v>
      </c>
      <c r="E77" s="24">
        <f>VLOOKUP(C78,Gewichtung!A552:B562,2)*Eingaben!D77</f>
        <v>0</v>
      </c>
      <c r="F77" s="68">
        <f>D77-E77</f>
        <v>10</v>
      </c>
    </row>
    <row r="78" spans="1:6" ht="22.5" x14ac:dyDescent="0.2">
      <c r="A78" s="2">
        <v>11.1</v>
      </c>
      <c r="B78" s="3" t="s">
        <v>7</v>
      </c>
      <c r="C78" s="47"/>
      <c r="D78" s="24"/>
      <c r="E78" s="24"/>
    </row>
    <row r="79" spans="1:6" x14ac:dyDescent="0.2">
      <c r="A79" s="1"/>
      <c r="B79" s="2"/>
      <c r="C79" s="1"/>
      <c r="D79" s="24"/>
      <c r="E79" s="24"/>
    </row>
    <row r="80" spans="1:6" x14ac:dyDescent="0.2">
      <c r="A80" s="34">
        <v>12</v>
      </c>
      <c r="B80" s="34" t="s">
        <v>55</v>
      </c>
      <c r="C80" s="1"/>
      <c r="D80" s="24">
        <f>Gewichtung!F600</f>
        <v>2</v>
      </c>
      <c r="E80" s="24">
        <f>IF(C81="ja",1,0)*D80</f>
        <v>0</v>
      </c>
      <c r="F80" s="68">
        <f>D80-E80</f>
        <v>2</v>
      </c>
    </row>
    <row r="81" spans="1:6" x14ac:dyDescent="0.2">
      <c r="A81" s="2">
        <v>12.1</v>
      </c>
      <c r="B81" s="2" t="s">
        <v>78</v>
      </c>
      <c r="C81" s="44"/>
      <c r="D81" s="24"/>
      <c r="E81" s="24"/>
    </row>
    <row r="82" spans="1:6" x14ac:dyDescent="0.2">
      <c r="A82" s="2"/>
      <c r="B82" s="2"/>
      <c r="C82" s="1"/>
      <c r="D82" s="24"/>
      <c r="E82" s="24"/>
    </row>
    <row r="83" spans="1:6" s="64" customFormat="1" x14ac:dyDescent="0.2">
      <c r="A83" s="34">
        <v>13</v>
      </c>
      <c r="B83" s="34" t="s">
        <v>95</v>
      </c>
      <c r="C83" s="27"/>
      <c r="D83" s="24">
        <f>Gewichtung!F650</f>
        <v>10</v>
      </c>
      <c r="E83" s="24">
        <f>((IF(C84="ja",1,0)*Gewichtung!C652)+(IF(C85="ja",1,0)*Gewichtung!C653)+(IF(C86="ja",1,0)*Gewichtung!C654)+(IF(C87="ja",1,0)*Gewichtung!C655)+(IF(C88="ja",1,0)*Gewichtung!C656)+(IF(C89="ja",1,0)*Gewichtung!C657))*Eingaben!D83</f>
        <v>0</v>
      </c>
      <c r="F83" s="68">
        <f>D83-E83</f>
        <v>10</v>
      </c>
    </row>
    <row r="84" spans="1:6" x14ac:dyDescent="0.2">
      <c r="A84" s="2">
        <v>13.1</v>
      </c>
      <c r="B84" s="2" t="str">
        <f>"regelmässiger Besuch von Klassen in einer öffentlichen Bibliothek (Gewichtung: " &amp; Gewichtung!C652*100 &amp; "%)"</f>
        <v>regelmässiger Besuch von Klassen in einer öffentlichen Bibliothek (Gewichtung: 40%)</v>
      </c>
      <c r="C84" s="44"/>
      <c r="D84" s="24"/>
      <c r="E84" s="24"/>
    </row>
    <row r="85" spans="1:6" x14ac:dyDescent="0.2">
      <c r="A85" s="2">
        <v>13.2</v>
      </c>
      <c r="B85" s="2" t="str">
        <f>"Besuch von Personal der öffentlichen Bibliothek in der Schule (Gewichtung: " &amp; Gewichtung!C653*100 &amp; "%)"</f>
        <v>Besuch von Personal der öffentlichen Bibliothek in der Schule (Gewichtung: 10%)</v>
      </c>
      <c r="C85" s="44"/>
      <c r="D85" s="24"/>
      <c r="E85" s="24"/>
    </row>
    <row r="86" spans="1:6" x14ac:dyDescent="0.2">
      <c r="A86" s="2">
        <v>13.3</v>
      </c>
      <c r="B86" s="2" t="str">
        <f>"Absprache bezüglich Bestand / Neuanschaffungen mit öffentlichen Bibliotheken (Gewichtung: " &amp; Gewichtung!C654*100 &amp; "%)"</f>
        <v>Absprache bezüglich Bestand / Neuanschaffungen mit öffentlichen Bibliotheken (Gewichtung: 20%)</v>
      </c>
      <c r="C86" s="44"/>
      <c r="D86" s="24"/>
      <c r="E86" s="24"/>
    </row>
    <row r="87" spans="1:6" x14ac:dyDescent="0.2">
      <c r="A87" s="2">
        <v>13.4</v>
      </c>
      <c r="B87" s="2" t="str">
        <f>"Mitarbeit von Personen der öffentlichen Bibliothek in der Schulbibliothek (Gewichtung: " &amp; Gewichtung!C655*100 &amp; "%)"</f>
        <v>Mitarbeit von Personen der öffentlichen Bibliothek in der Schulbibliothek (Gewichtung: 10%)</v>
      </c>
      <c r="C87" s="44"/>
      <c r="D87" s="24"/>
      <c r="E87" s="24"/>
    </row>
    <row r="88" spans="1:6" x14ac:dyDescent="0.2">
      <c r="A88" s="2">
        <v>13.5</v>
      </c>
      <c r="B88" s="2" t="str">
        <f>"Bestand der öffentlichen Bibliothek in der Schulbibliothek abrufbar (Gewichtung: " &amp; Gewichtung!C656*100 &amp; "%)"</f>
        <v>Bestand der öffentlichen Bibliothek in der Schulbibliothek abrufbar (Gewichtung: 10%)</v>
      </c>
      <c r="C88" s="44"/>
      <c r="D88" s="24"/>
      <c r="E88" s="24"/>
    </row>
    <row r="89" spans="1:6" x14ac:dyDescent="0.2">
      <c r="A89" s="2">
        <v>13.6</v>
      </c>
      <c r="B89" s="2" t="str">
        <f>"gemeinsame Veranstaltungen der Bibliotheken (Gewichtung: " &amp; Gewichtung!C657*100 &amp; "%)"</f>
        <v>gemeinsame Veranstaltungen der Bibliotheken (Gewichtung: 10%)</v>
      </c>
      <c r="C89" s="44"/>
      <c r="D89" s="24"/>
      <c r="E89" s="24"/>
    </row>
    <row r="90" spans="1:6" x14ac:dyDescent="0.2">
      <c r="A90" s="2"/>
      <c r="B90" s="2"/>
      <c r="C90" s="61"/>
      <c r="D90" s="24"/>
      <c r="E90" s="24"/>
    </row>
    <row r="91" spans="1:6" x14ac:dyDescent="0.2">
      <c r="A91" s="34">
        <v>14</v>
      </c>
      <c r="B91" s="34" t="s">
        <v>54</v>
      </c>
      <c r="C91" s="1"/>
      <c r="D91" s="24">
        <f>Gewichtung!F750</f>
        <v>5</v>
      </c>
      <c r="E91" s="24">
        <f>VLOOKUP(C92,Gewichtung!A753:B763,2)*Eingaben!D91</f>
        <v>0</v>
      </c>
      <c r="F91" s="68">
        <f>D91-E91</f>
        <v>5</v>
      </c>
    </row>
    <row r="92" spans="1:6" ht="22.5" x14ac:dyDescent="0.2">
      <c r="A92" s="2">
        <v>14.1</v>
      </c>
      <c r="B92" s="3" t="s">
        <v>107</v>
      </c>
      <c r="C92" s="51"/>
      <c r="D92" s="24"/>
      <c r="E92" s="24"/>
    </row>
    <row r="93" spans="1:6" x14ac:dyDescent="0.2">
      <c r="A93" s="2"/>
      <c r="B93" s="2"/>
      <c r="C93" s="61"/>
      <c r="D93" s="24"/>
      <c r="E93" s="24"/>
    </row>
    <row r="94" spans="1:6" x14ac:dyDescent="0.2">
      <c r="A94" s="34">
        <v>15</v>
      </c>
      <c r="B94" s="34" t="s">
        <v>65</v>
      </c>
      <c r="C94" s="1"/>
      <c r="D94" s="24"/>
      <c r="E94" s="24"/>
    </row>
    <row r="95" spans="1:6" s="65" customFormat="1" x14ac:dyDescent="0.2">
      <c r="A95" s="48">
        <v>15.1</v>
      </c>
      <c r="B95" s="49" t="s">
        <v>86</v>
      </c>
      <c r="C95" s="55"/>
      <c r="D95" s="50"/>
      <c r="E95" s="50"/>
      <c r="F95" s="69"/>
    </row>
    <row r="96" spans="1:6" s="65" customFormat="1" x14ac:dyDescent="0.2">
      <c r="A96" s="48">
        <v>15.2</v>
      </c>
      <c r="B96" s="49" t="s">
        <v>87</v>
      </c>
      <c r="C96" s="49"/>
      <c r="D96" s="50"/>
      <c r="E96" s="50"/>
      <c r="F96" s="69"/>
    </row>
    <row r="97" spans="1:6" s="65" customFormat="1" x14ac:dyDescent="0.2">
      <c r="A97" s="48">
        <v>15.3</v>
      </c>
      <c r="B97" s="49" t="s">
        <v>88</v>
      </c>
      <c r="C97" s="55"/>
      <c r="D97" s="50"/>
      <c r="E97" s="50"/>
      <c r="F97" s="69"/>
    </row>
    <row r="98" spans="1:6" s="65" customFormat="1" x14ac:dyDescent="0.2">
      <c r="A98" s="48">
        <v>15.4</v>
      </c>
      <c r="B98" s="29" t="s">
        <v>89</v>
      </c>
      <c r="C98" s="46"/>
      <c r="D98" s="50"/>
      <c r="E98" s="50"/>
      <c r="F98" s="69"/>
    </row>
    <row r="99" spans="1:6" s="65" customFormat="1" x14ac:dyDescent="0.2">
      <c r="A99" s="48">
        <v>15.5</v>
      </c>
      <c r="B99" s="49" t="s">
        <v>90</v>
      </c>
      <c r="C99" s="55"/>
      <c r="D99" s="50"/>
      <c r="E99" s="50"/>
      <c r="F99" s="69"/>
    </row>
    <row r="100" spans="1:6" s="65" customFormat="1" x14ac:dyDescent="0.2">
      <c r="A100" s="48">
        <v>15.6</v>
      </c>
      <c r="B100" s="49" t="s">
        <v>91</v>
      </c>
      <c r="C100" s="55"/>
      <c r="D100" s="50"/>
      <c r="E100" s="50"/>
      <c r="F100" s="69"/>
    </row>
    <row r="101" spans="1:6" x14ac:dyDescent="0.2">
      <c r="A101" s="2"/>
      <c r="B101" s="2"/>
      <c r="C101" s="1"/>
      <c r="D101" s="24"/>
      <c r="E101" s="24"/>
    </row>
    <row r="102" spans="1:6" x14ac:dyDescent="0.2">
      <c r="A102" s="1"/>
      <c r="B102" s="52" t="s">
        <v>38</v>
      </c>
      <c r="C102" s="53"/>
      <c r="D102" s="54">
        <f>SUM(D10:D101)</f>
        <v>100</v>
      </c>
      <c r="E102" s="54">
        <f>SUM(E10:E101)</f>
        <v>0</v>
      </c>
    </row>
    <row r="103" spans="1:6" x14ac:dyDescent="0.2">
      <c r="A103" s="1"/>
      <c r="B103" s="2"/>
      <c r="C103" s="1"/>
      <c r="D103" s="24"/>
      <c r="E103" s="24"/>
    </row>
    <row r="104" spans="1:6" x14ac:dyDescent="0.2">
      <c r="A104" s="1"/>
      <c r="B104" s="2"/>
      <c r="C104" s="1"/>
      <c r="D104" s="24"/>
      <c r="E104" s="24"/>
    </row>
    <row r="105" spans="1:6" x14ac:dyDescent="0.2">
      <c r="A105" s="1"/>
      <c r="B105" s="2"/>
      <c r="C105" s="1"/>
      <c r="D105" s="24"/>
      <c r="E105" s="24"/>
    </row>
    <row r="106" spans="1:6" x14ac:dyDescent="0.2">
      <c r="A106" s="1"/>
      <c r="B106" s="2"/>
      <c r="C106" s="1"/>
      <c r="D106" s="24"/>
      <c r="E106" s="24"/>
    </row>
    <row r="107" spans="1:6" ht="12" customHeight="1" x14ac:dyDescent="0.2">
      <c r="A107" s="1"/>
      <c r="B107" s="33" t="s">
        <v>98</v>
      </c>
      <c r="C107" s="70"/>
      <c r="D107" s="72"/>
      <c r="E107" s="72"/>
    </row>
    <row r="108" spans="1:6" x14ac:dyDescent="0.2">
      <c r="A108" s="1"/>
      <c r="B108" s="33" t="s">
        <v>97</v>
      </c>
      <c r="C108" s="71"/>
      <c r="D108" s="72"/>
      <c r="E108" s="72"/>
    </row>
  </sheetData>
  <sheetProtection password="C233" sheet="1" objects="1" scenarios="1" selectLockedCells="1"/>
  <mergeCells count="2">
    <mergeCell ref="C9:D9"/>
    <mergeCell ref="A1:E1"/>
  </mergeCells>
  <phoneticPr fontId="2" type="noConversion"/>
  <conditionalFormatting sqref="C37:C38">
    <cfRule type="expression" dxfId="1" priority="1" stopIfTrue="1">
      <formula>IF(D37="gezählt",1)</formula>
    </cfRule>
    <cfRule type="expression" dxfId="0" priority="2" stopIfTrue="1">
      <formula>IF(D37="",1)</formula>
    </cfRule>
  </conditionalFormatting>
  <dataValidations count="20">
    <dataValidation type="list" allowBlank="1" showInputMessage="1" showErrorMessage="1" sqref="C98">
      <formula1>"Tag,Woche,Monat,Quartal,Semester,Jahr"</formula1>
    </dataValidation>
    <dataValidation type="decimal" allowBlank="1" showInputMessage="1" showErrorMessage="1" error="Die Zahl muss zwischen 0 und 60 liegen." sqref="C95">
      <formula1>0</formula1>
      <formula2>60</formula2>
    </dataValidation>
    <dataValidation type="decimal" allowBlank="1" showInputMessage="1" showErrorMessage="1" error="Die Zahl muss zwischen 0 und 2400 liegen." sqref="C97">
      <formula1>0</formula1>
      <formula2>2400</formula2>
    </dataValidation>
    <dataValidation type="decimal" allowBlank="1" showInputMessage="1" showErrorMessage="1" error="Die Zahl muss zwischen 0 und 300 liegen." sqref="C99">
      <formula1>0</formula1>
      <formula2>300</formula2>
    </dataValidation>
    <dataValidation type="decimal" allowBlank="1" showInputMessage="1" showErrorMessage="1" error="Die Zahl muss zwischen 0 und 200'000 liegen." sqref="C100">
      <formula1>0</formula1>
      <formula2>200000</formula2>
    </dataValidation>
    <dataValidation type="decimal" allowBlank="1" showInputMessage="1" showErrorMessage="1" error="Bitte eine Prozentzahl zwischen 0 und 100% eingeben." sqref="C92 C78">
      <formula1>0</formula1>
      <formula2>1</formula2>
    </dataValidation>
    <dataValidation type="list" allowBlank="1" showInputMessage="1" showErrorMessage="1" error="Der Eintrag muss entweder &quot;ja&quot; oder &quot;nein&quot; sein." sqref="C51:C53 C64:C68 C81 C84:C89">
      <formula1>"ja,nein"</formula1>
    </dataValidation>
    <dataValidation type="list" allowBlank="1" showInputMessage="1" showErrorMessage="1" error="Bitte vorgeschlagene Werte auswählen." sqref="C70">
      <formula1>"keine biblioth. Ausbildung,Einführungstag,SAB Grundkurs (1 Woche),SAB Aufbaukurs,SAB Leitungskurs,Biblioth. Berufsausbildung"</formula1>
    </dataValidation>
    <dataValidation type="whole" allowBlank="1" showInputMessage="1" showErrorMessage="1" error="Die Zahl muss zwischen 0 und 5000 liegen." sqref="C11">
      <formula1>0</formula1>
      <formula2>5000</formula2>
    </dataValidation>
    <dataValidation type="whole" allowBlank="1" showInputMessage="1" showErrorMessage="1" error="Die Zahl muss zwischen 0 und 250 liegen." sqref="C12 C60 C57">
      <formula1>0</formula1>
      <formula2>250</formula2>
    </dataValidation>
    <dataValidation type="whole" allowBlank="1" showInputMessage="1" showErrorMessage="1" error="Die Zahl muss zwischen 0 und 500 liegen." sqref="C13">
      <formula1>0</formula1>
      <formula2>500</formula2>
    </dataValidation>
    <dataValidation type="whole" allowBlank="1" showInputMessage="1" showErrorMessage="1" error="Die Zahl muss zwischen 0 und 2500 liegen." sqref="C18">
      <formula1>0</formula1>
      <formula2>2500</formula2>
    </dataValidation>
    <dataValidation type="whole" allowBlank="1" showInputMessage="1" showErrorMessage="1" error="Die Zahl muss zwischen 0 und 100'000 liegen." sqref="C24:C26">
      <formula1>0</formula1>
      <formula2>100000</formula2>
    </dataValidation>
    <dataValidation type="whole" allowBlank="1" showInputMessage="1" showErrorMessage="1" error="Die Zahl muss zwischen 0 und 10'000 liegen." sqref="C33">
      <formula1>0</formula1>
      <formula2>10000</formula2>
    </dataValidation>
    <dataValidation type="whole" allowBlank="1" showInputMessage="1" showErrorMessage="1" error="Die Zahl muss zwischen 0 und 200'000 liegen." sqref="C37:C38">
      <formula1>0</formula1>
      <formula2>200000</formula2>
    </dataValidation>
    <dataValidation type="whole" allowBlank="1" showInputMessage="1" showErrorMessage="1" error="Die Zahl muss zwischen 0 und 200 liegen." sqref="C44">
      <formula1>0</formula1>
      <formula2>200</formula2>
    </dataValidation>
    <dataValidation type="whole" allowBlank="1" showInputMessage="1" showErrorMessage="1" error="Die Zahl muss zwischen 0 und 10'080 liegen." sqref="C49">
      <formula1>0</formula1>
      <formula2>10080</formula2>
    </dataValidation>
    <dataValidation type="list" showInputMessage="1" showErrorMessage="1" error="Der Eintrag muss entweder &quot;gemäss Prog.&quot; oder &quot;hochgerechnet&quot; sein." sqref="D37:D38">
      <formula1>"gemäss Prog.,hochgerechnet"</formula1>
    </dataValidation>
    <dataValidation type="decimal" allowBlank="1" showInputMessage="1" showErrorMessage="1" error="Die Zahl muss zwischen 0 und 500 liegen." sqref="C74">
      <formula1>0</formula1>
      <formula2>500</formula2>
    </dataValidation>
    <dataValidation type="date" allowBlank="1" showInputMessage="1" showErrorMessage="1" error="Gültiges Datum in der Form 01.05.2008 eingeben." sqref="C108:E108">
      <formula1>39569</formula1>
      <formula2>47848</formula2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>
    <oddFooter>&amp;L&amp;6&amp;D&amp;C&amp;6&amp;P von &amp;N&amp;R&amp;6&amp;F</oddFooter>
  </headerFooter>
  <rowBreaks count="2" manualBreakCount="2">
    <brk id="35" max="4" man="1"/>
    <brk id="76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4" r:id="rId4" name="Check Box 160">
              <controlPr locked="0" defaultSize="0" autoFill="0" autoLine="0" autoPict="0">
                <anchor moveWithCells="1" sizeWithCells="1">
                  <from>
                    <xdr:col>3</xdr:col>
                    <xdr:colOff>495300</xdr:colOff>
                    <xdr:row>3</xdr:row>
                    <xdr:rowOff>133350</xdr:rowOff>
                  </from>
                  <to>
                    <xdr:col>4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" name="Check Box 156">
              <controlPr locked="0" defaultSize="0" autoFill="0" autoLine="0" autoPict="0">
                <anchor moveWithCells="1" sizeWithCells="1">
                  <from>
                    <xdr:col>1</xdr:col>
                    <xdr:colOff>5505450</xdr:colOff>
                    <xdr:row>3</xdr:row>
                    <xdr:rowOff>133350</xdr:rowOff>
                  </from>
                  <to>
                    <xdr:col>2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" name="Check Box 166">
              <controlPr defaultSize="0" autoFill="0" autoLine="0" autoPict="0">
                <anchor moveWithCells="1" sizeWithCells="1">
                  <from>
                    <xdr:col>2</xdr:col>
                    <xdr:colOff>800100</xdr:colOff>
                    <xdr:row>3</xdr:row>
                    <xdr:rowOff>133350</xdr:rowOff>
                  </from>
                  <to>
                    <xdr:col>2</xdr:col>
                    <xdr:colOff>1047750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" name="Check Box 163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3</xdr:row>
                    <xdr:rowOff>133350</xdr:rowOff>
                  </from>
                  <to>
                    <xdr:col>3</xdr:col>
                    <xdr:colOff>266700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outlinePr summaryBelow="0"/>
  </sheetPr>
  <dimension ref="A1:L800"/>
  <sheetViews>
    <sheetView topLeftCell="A700" workbookViewId="0"/>
  </sheetViews>
  <sheetFormatPr baseColWidth="10" defaultRowHeight="12.75" outlineLevelRow="1" x14ac:dyDescent="0.2"/>
  <cols>
    <col min="1" max="1" width="43.140625" customWidth="1"/>
    <col min="4" max="4" width="24.28515625" customWidth="1"/>
    <col min="5" max="5" width="12.42578125" style="19" customWidth="1"/>
    <col min="6" max="6" width="14" style="23" customWidth="1"/>
  </cols>
  <sheetData>
    <row r="1" spans="5:6" ht="26.25" customHeight="1" collapsed="1" x14ac:dyDescent="0.2">
      <c r="E1" s="20" t="s">
        <v>36</v>
      </c>
      <c r="F1" s="22" t="s">
        <v>39</v>
      </c>
    </row>
    <row r="2" spans="5:6" hidden="1" outlineLevel="1" x14ac:dyDescent="0.2"/>
    <row r="3" spans="5:6" hidden="1" outlineLevel="1" x14ac:dyDescent="0.2"/>
    <row r="4" spans="5:6" hidden="1" outlineLevel="1" x14ac:dyDescent="0.2"/>
    <row r="5" spans="5:6" hidden="1" outlineLevel="1" x14ac:dyDescent="0.2"/>
    <row r="6" spans="5:6" hidden="1" outlineLevel="1" x14ac:dyDescent="0.2"/>
    <row r="7" spans="5:6" hidden="1" outlineLevel="1" x14ac:dyDescent="0.2"/>
    <row r="8" spans="5:6" hidden="1" outlineLevel="1" x14ac:dyDescent="0.2"/>
    <row r="9" spans="5:6" hidden="1" outlineLevel="1" x14ac:dyDescent="0.2"/>
    <row r="10" spans="5:6" hidden="1" outlineLevel="1" x14ac:dyDescent="0.2"/>
    <row r="11" spans="5:6" hidden="1" outlineLevel="1" x14ac:dyDescent="0.2"/>
    <row r="12" spans="5:6" hidden="1" outlineLevel="1" x14ac:dyDescent="0.2"/>
    <row r="13" spans="5:6" hidden="1" outlineLevel="1" x14ac:dyDescent="0.2"/>
    <row r="14" spans="5:6" hidden="1" outlineLevel="1" x14ac:dyDescent="0.2"/>
    <row r="15" spans="5:6" hidden="1" outlineLevel="1" x14ac:dyDescent="0.2"/>
    <row r="16" spans="5:6" hidden="1" outlineLevel="1" x14ac:dyDescent="0.2"/>
    <row r="17" hidden="1" outlineLevel="1" x14ac:dyDescent="0.2"/>
    <row r="18" hidden="1" outlineLevel="1" x14ac:dyDescent="0.2"/>
    <row r="19" hidden="1" outlineLevel="1" x14ac:dyDescent="0.2"/>
    <row r="20" hidden="1" outlineLevel="1" x14ac:dyDescent="0.2"/>
    <row r="21" hidden="1" outlineLevel="1" x14ac:dyDescent="0.2"/>
    <row r="22" hidden="1" outlineLevel="1" x14ac:dyDescent="0.2"/>
    <row r="23" hidden="1" outlineLevel="1" x14ac:dyDescent="0.2"/>
    <row r="24" hidden="1" outlineLevel="1" x14ac:dyDescent="0.2"/>
    <row r="25" hidden="1" outlineLevel="1" x14ac:dyDescent="0.2"/>
    <row r="26" hidden="1" outlineLevel="1" x14ac:dyDescent="0.2"/>
    <row r="27" hidden="1" outlineLevel="1" x14ac:dyDescent="0.2"/>
    <row r="28" hidden="1" outlineLevel="1" x14ac:dyDescent="0.2"/>
    <row r="29" hidden="1" outlineLevel="1" x14ac:dyDescent="0.2"/>
    <row r="30" hidden="1" outlineLevel="1" x14ac:dyDescent="0.2"/>
    <row r="31" hidden="1" outlineLevel="1" x14ac:dyDescent="0.2"/>
    <row r="32" hidden="1" outlineLevel="1" x14ac:dyDescent="0.2"/>
    <row r="33" hidden="1" outlineLevel="1" x14ac:dyDescent="0.2"/>
    <row r="34" hidden="1" outlineLevel="1" x14ac:dyDescent="0.2"/>
    <row r="35" hidden="1" outlineLevel="1" x14ac:dyDescent="0.2"/>
    <row r="36" hidden="1" outlineLevel="1" x14ac:dyDescent="0.2"/>
    <row r="37" hidden="1" outlineLevel="1" x14ac:dyDescent="0.2"/>
    <row r="38" hidden="1" outlineLevel="1" x14ac:dyDescent="0.2"/>
    <row r="39" hidden="1" outlineLevel="1" x14ac:dyDescent="0.2"/>
    <row r="40" hidden="1" outlineLevel="1" x14ac:dyDescent="0.2"/>
    <row r="41" hidden="1" outlineLevel="1" x14ac:dyDescent="0.2"/>
    <row r="42" hidden="1" outlineLevel="1" x14ac:dyDescent="0.2"/>
    <row r="43" hidden="1" outlineLevel="1" x14ac:dyDescent="0.2"/>
    <row r="44" hidden="1" outlineLevel="1" x14ac:dyDescent="0.2"/>
    <row r="45" hidden="1" outlineLevel="1" x14ac:dyDescent="0.2"/>
    <row r="46" hidden="1" outlineLevel="1" x14ac:dyDescent="0.2"/>
    <row r="47" hidden="1" outlineLevel="1" x14ac:dyDescent="0.2"/>
    <row r="48" hidden="1" outlineLevel="1" x14ac:dyDescent="0.2"/>
    <row r="49" spans="1:6" hidden="1" outlineLevel="1" x14ac:dyDescent="0.2"/>
    <row r="50" spans="1:6" collapsed="1" x14ac:dyDescent="0.2">
      <c r="A50" s="78" t="str">
        <f>Eingaben!B15</f>
        <v>Bibliotheksfläche (für 2000 Medien: von 64 bis 70 m2; pro weitere 1000 Medien: 30 m2 zusätzlich)</v>
      </c>
      <c r="B50" s="78"/>
      <c r="C50" s="78"/>
      <c r="D50" s="78"/>
      <c r="E50" s="19">
        <v>3</v>
      </c>
      <c r="F50" s="23">
        <f>E50/$E$800*100</f>
        <v>3</v>
      </c>
    </row>
    <row r="51" spans="1:6" ht="12" hidden="1" customHeight="1" outlineLevel="1" x14ac:dyDescent="0.2">
      <c r="A51" s="3" t="str">
        <f>Eingaben!B19</f>
        <v>Fläche in % der Soll-Raumgrösse für tatsächlichen Bestand</v>
      </c>
      <c r="B51" s="3" t="s">
        <v>37</v>
      </c>
      <c r="C51" s="3" t="s">
        <v>41</v>
      </c>
    </row>
    <row r="52" spans="1:6" hidden="1" outlineLevel="1" x14ac:dyDescent="0.2">
      <c r="A52" s="18">
        <v>0</v>
      </c>
      <c r="B52" s="18">
        <v>0</v>
      </c>
      <c r="C52" s="18">
        <v>1</v>
      </c>
    </row>
    <row r="53" spans="1:6" hidden="1" outlineLevel="1" x14ac:dyDescent="0.2">
      <c r="A53" s="18">
        <v>0.1</v>
      </c>
      <c r="B53" s="18">
        <v>0.1</v>
      </c>
    </row>
    <row r="54" spans="1:6" hidden="1" outlineLevel="1" x14ac:dyDescent="0.2">
      <c r="A54" s="18">
        <v>0.2</v>
      </c>
      <c r="B54" s="18">
        <v>0.2</v>
      </c>
    </row>
    <row r="55" spans="1:6" hidden="1" outlineLevel="1" x14ac:dyDescent="0.2">
      <c r="A55" s="18">
        <v>0.3</v>
      </c>
      <c r="B55" s="18">
        <v>0.3</v>
      </c>
    </row>
    <row r="56" spans="1:6" hidden="1" outlineLevel="1" x14ac:dyDescent="0.2">
      <c r="A56" s="18">
        <v>0.4</v>
      </c>
      <c r="B56" s="18">
        <v>0.4</v>
      </c>
    </row>
    <row r="57" spans="1:6" hidden="1" outlineLevel="1" x14ac:dyDescent="0.2">
      <c r="A57" s="18">
        <v>0.5</v>
      </c>
      <c r="B57" s="18">
        <v>0.5</v>
      </c>
    </row>
    <row r="58" spans="1:6" hidden="1" outlineLevel="1" x14ac:dyDescent="0.2">
      <c r="A58" s="18">
        <v>0.6</v>
      </c>
      <c r="B58" s="18">
        <v>0.6</v>
      </c>
    </row>
    <row r="59" spans="1:6" hidden="1" outlineLevel="1" x14ac:dyDescent="0.2">
      <c r="A59" s="18">
        <v>0.7</v>
      </c>
      <c r="B59" s="18">
        <v>0.7</v>
      </c>
    </row>
    <row r="60" spans="1:6" hidden="1" outlineLevel="1" x14ac:dyDescent="0.2">
      <c r="A60" s="18">
        <v>0.8</v>
      </c>
      <c r="B60" s="18">
        <v>0.8</v>
      </c>
    </row>
    <row r="61" spans="1:6" hidden="1" outlineLevel="1" x14ac:dyDescent="0.2">
      <c r="A61" s="18">
        <v>0.9</v>
      </c>
      <c r="B61" s="18">
        <v>0.9</v>
      </c>
    </row>
    <row r="62" spans="1:6" hidden="1" outlineLevel="1" x14ac:dyDescent="0.2">
      <c r="A62" s="18">
        <v>1</v>
      </c>
      <c r="B62" s="18">
        <v>1</v>
      </c>
    </row>
    <row r="63" spans="1:6" hidden="1" outlineLevel="1" x14ac:dyDescent="0.2"/>
    <row r="64" spans="1:6" hidden="1" outlineLevel="1" x14ac:dyDescent="0.2"/>
    <row r="65" hidden="1" outlineLevel="1" x14ac:dyDescent="0.2"/>
    <row r="66" hidden="1" outlineLevel="1" x14ac:dyDescent="0.2"/>
    <row r="67" hidden="1" outlineLevel="1" x14ac:dyDescent="0.2"/>
    <row r="68" hidden="1" outlineLevel="1" x14ac:dyDescent="0.2"/>
    <row r="69" hidden="1" outlineLevel="1" x14ac:dyDescent="0.2"/>
    <row r="70" hidden="1" outlineLevel="1" x14ac:dyDescent="0.2"/>
    <row r="71" hidden="1" outlineLevel="1" x14ac:dyDescent="0.2"/>
    <row r="72" hidden="1" outlineLevel="1" x14ac:dyDescent="0.2"/>
    <row r="73" hidden="1" outlineLevel="1" x14ac:dyDescent="0.2"/>
    <row r="74" hidden="1" outlineLevel="1" x14ac:dyDescent="0.2"/>
    <row r="75" hidden="1" outlineLevel="1" x14ac:dyDescent="0.2"/>
    <row r="76" hidden="1" outlineLevel="1" x14ac:dyDescent="0.2"/>
    <row r="77" hidden="1" outlineLevel="1" x14ac:dyDescent="0.2"/>
    <row r="78" hidden="1" outlineLevel="1" x14ac:dyDescent="0.2"/>
    <row r="79" hidden="1" outlineLevel="1" x14ac:dyDescent="0.2"/>
    <row r="80" hidden="1" outlineLevel="1" x14ac:dyDescent="0.2"/>
    <row r="81" spans="11:12" hidden="1" outlineLevel="1" x14ac:dyDescent="0.2"/>
    <row r="82" spans="11:12" hidden="1" outlineLevel="1" x14ac:dyDescent="0.2"/>
    <row r="83" spans="11:12" hidden="1" outlineLevel="1" x14ac:dyDescent="0.2"/>
    <row r="84" spans="11:12" hidden="1" outlineLevel="1" x14ac:dyDescent="0.2"/>
    <row r="85" spans="11:12" hidden="1" outlineLevel="1" x14ac:dyDescent="0.2"/>
    <row r="86" spans="11:12" hidden="1" outlineLevel="1" x14ac:dyDescent="0.2"/>
    <row r="87" spans="11:12" hidden="1" outlineLevel="1" x14ac:dyDescent="0.2"/>
    <row r="88" spans="11:12" hidden="1" outlineLevel="1" x14ac:dyDescent="0.2"/>
    <row r="89" spans="11:12" hidden="1" outlineLevel="1" x14ac:dyDescent="0.2"/>
    <row r="90" spans="11:12" hidden="1" outlineLevel="1" x14ac:dyDescent="0.2"/>
    <row r="91" spans="11:12" hidden="1" outlineLevel="1" x14ac:dyDescent="0.2"/>
    <row r="92" spans="11:12" hidden="1" outlineLevel="1" x14ac:dyDescent="0.2"/>
    <row r="93" spans="11:12" hidden="1" outlineLevel="1" x14ac:dyDescent="0.2"/>
    <row r="94" spans="11:12" hidden="1" outlineLevel="1" x14ac:dyDescent="0.2">
      <c r="K94" s="19"/>
      <c r="L94" s="23"/>
    </row>
    <row r="95" spans="11:12" hidden="1" outlineLevel="1" x14ac:dyDescent="0.2">
      <c r="K95" s="19"/>
      <c r="L95" s="23"/>
    </row>
    <row r="96" spans="11:12" hidden="1" outlineLevel="1" x14ac:dyDescent="0.2">
      <c r="K96" s="19"/>
      <c r="L96" s="23"/>
    </row>
    <row r="97" spans="1:12" hidden="1" outlineLevel="1" x14ac:dyDescent="0.2">
      <c r="K97" s="19"/>
      <c r="L97" s="23"/>
    </row>
    <row r="98" spans="1:12" hidden="1" outlineLevel="1" x14ac:dyDescent="0.2">
      <c r="K98" s="19"/>
      <c r="L98" s="23"/>
    </row>
    <row r="99" spans="1:12" hidden="1" outlineLevel="1" x14ac:dyDescent="0.2">
      <c r="K99" s="19"/>
      <c r="L99" s="23"/>
    </row>
    <row r="100" spans="1:12" collapsed="1" x14ac:dyDescent="0.2">
      <c r="A100" s="26" t="str">
        <f>Eingaben!B21</f>
        <v>Medienbestand: 10 Printmedien (Bücher, Zeitschriftenabos) und 2 Nonbooks pro Schüler</v>
      </c>
      <c r="B100" s="26"/>
      <c r="C100" s="26"/>
      <c r="D100" s="26"/>
      <c r="E100" s="19">
        <v>7</v>
      </c>
      <c r="F100" s="23">
        <f>E100/$E$800*100</f>
        <v>7.0000000000000009</v>
      </c>
    </row>
    <row r="101" spans="1:12" ht="22.5" hidden="1" outlineLevel="1" x14ac:dyDescent="0.2">
      <c r="A101" s="3" t="str">
        <f>Eingaben!B27</f>
        <v>Bestand Printmedien in % des Sollbestands (Gewichtung: 40%)</v>
      </c>
      <c r="B101" s="3" t="s">
        <v>37</v>
      </c>
      <c r="C101" s="3" t="s">
        <v>41</v>
      </c>
    </row>
    <row r="102" spans="1:12" hidden="1" outlineLevel="1" x14ac:dyDescent="0.2">
      <c r="A102" s="18">
        <v>0</v>
      </c>
      <c r="B102" s="18">
        <v>0</v>
      </c>
      <c r="C102" s="18">
        <v>0.4</v>
      </c>
    </row>
    <row r="103" spans="1:12" hidden="1" outlineLevel="1" x14ac:dyDescent="0.2">
      <c r="A103" s="18">
        <v>0.1</v>
      </c>
      <c r="B103" s="18">
        <v>0.1</v>
      </c>
    </row>
    <row r="104" spans="1:12" hidden="1" outlineLevel="1" x14ac:dyDescent="0.2">
      <c r="A104" s="18">
        <v>0.2</v>
      </c>
      <c r="B104" s="18">
        <v>0.2</v>
      </c>
    </row>
    <row r="105" spans="1:12" hidden="1" outlineLevel="1" x14ac:dyDescent="0.2">
      <c r="A105" s="18">
        <v>0.3</v>
      </c>
      <c r="B105" s="18">
        <v>0.3</v>
      </c>
    </row>
    <row r="106" spans="1:12" hidden="1" outlineLevel="1" x14ac:dyDescent="0.2">
      <c r="A106" s="18">
        <v>0.4</v>
      </c>
      <c r="B106" s="18">
        <v>0.4</v>
      </c>
    </row>
    <row r="107" spans="1:12" hidden="1" outlineLevel="1" x14ac:dyDescent="0.2">
      <c r="A107" s="18">
        <v>0.5</v>
      </c>
      <c r="B107" s="18">
        <v>0.5</v>
      </c>
    </row>
    <row r="108" spans="1:12" hidden="1" outlineLevel="1" x14ac:dyDescent="0.2">
      <c r="A108" s="18">
        <v>0.6</v>
      </c>
      <c r="B108" s="18">
        <v>0.6</v>
      </c>
    </row>
    <row r="109" spans="1:12" hidden="1" outlineLevel="1" x14ac:dyDescent="0.2">
      <c r="A109" s="18">
        <v>0.7</v>
      </c>
      <c r="B109" s="18">
        <v>0.7</v>
      </c>
    </row>
    <row r="110" spans="1:12" hidden="1" outlineLevel="1" x14ac:dyDescent="0.2">
      <c r="A110" s="18">
        <v>0.8</v>
      </c>
      <c r="B110" s="18">
        <v>0.8</v>
      </c>
    </row>
    <row r="111" spans="1:12" hidden="1" outlineLevel="1" x14ac:dyDescent="0.2">
      <c r="A111" s="18">
        <v>0.9</v>
      </c>
      <c r="B111" s="18">
        <v>0.9</v>
      </c>
    </row>
    <row r="112" spans="1:12" hidden="1" outlineLevel="1" x14ac:dyDescent="0.2">
      <c r="A112" s="18">
        <v>1</v>
      </c>
      <c r="B112" s="18">
        <v>1</v>
      </c>
    </row>
    <row r="113" spans="1:3" hidden="1" outlineLevel="1" x14ac:dyDescent="0.2"/>
    <row r="114" spans="1:3" hidden="1" outlineLevel="1" x14ac:dyDescent="0.2"/>
    <row r="115" spans="1:3" hidden="1" outlineLevel="1" x14ac:dyDescent="0.2"/>
    <row r="116" spans="1:3" hidden="1" outlineLevel="1" x14ac:dyDescent="0.2"/>
    <row r="117" spans="1:3" ht="22.5" hidden="1" outlineLevel="1" x14ac:dyDescent="0.2">
      <c r="A117" s="3" t="str">
        <f>Eingaben!B28</f>
        <v>Bestand Nonbooks in % des Sollbestands (Gewichtung: 30%)</v>
      </c>
      <c r="B117" s="3" t="s">
        <v>37</v>
      </c>
      <c r="C117" s="3" t="s">
        <v>41</v>
      </c>
    </row>
    <row r="118" spans="1:3" hidden="1" outlineLevel="1" x14ac:dyDescent="0.2">
      <c r="A118" s="18">
        <v>0</v>
      </c>
      <c r="B118" s="18">
        <v>0</v>
      </c>
      <c r="C118" s="18">
        <v>0.3</v>
      </c>
    </row>
    <row r="119" spans="1:3" hidden="1" outlineLevel="1" x14ac:dyDescent="0.2">
      <c r="A119" s="18">
        <v>0.1</v>
      </c>
      <c r="B119" s="18">
        <v>0.1</v>
      </c>
    </row>
    <row r="120" spans="1:3" hidden="1" outlineLevel="1" x14ac:dyDescent="0.2">
      <c r="A120" s="18">
        <v>0.2</v>
      </c>
      <c r="B120" s="18">
        <v>0.2</v>
      </c>
    </row>
    <row r="121" spans="1:3" hidden="1" outlineLevel="1" x14ac:dyDescent="0.2">
      <c r="A121" s="18">
        <v>0.3</v>
      </c>
      <c r="B121" s="18">
        <v>0.3</v>
      </c>
    </row>
    <row r="122" spans="1:3" hidden="1" outlineLevel="1" x14ac:dyDescent="0.2">
      <c r="A122" s="18">
        <v>0.4</v>
      </c>
      <c r="B122" s="18">
        <v>0.4</v>
      </c>
    </row>
    <row r="123" spans="1:3" hidden="1" outlineLevel="1" x14ac:dyDescent="0.2">
      <c r="A123" s="18">
        <v>0.5</v>
      </c>
      <c r="B123" s="18">
        <v>0.5</v>
      </c>
    </row>
    <row r="124" spans="1:3" hidden="1" outlineLevel="1" x14ac:dyDescent="0.2">
      <c r="A124" s="18">
        <v>0.6</v>
      </c>
      <c r="B124" s="18">
        <v>0.6</v>
      </c>
    </row>
    <row r="125" spans="1:3" hidden="1" outlineLevel="1" x14ac:dyDescent="0.2">
      <c r="A125" s="18">
        <v>0.7</v>
      </c>
      <c r="B125" s="18">
        <v>0.7</v>
      </c>
    </row>
    <row r="126" spans="1:3" hidden="1" outlineLevel="1" x14ac:dyDescent="0.2">
      <c r="A126" s="18">
        <v>0.8</v>
      </c>
      <c r="B126" s="18">
        <v>0.8</v>
      </c>
    </row>
    <row r="127" spans="1:3" hidden="1" outlineLevel="1" x14ac:dyDescent="0.2">
      <c r="A127" s="18">
        <v>0.9</v>
      </c>
      <c r="B127" s="18">
        <v>0.9</v>
      </c>
    </row>
    <row r="128" spans="1:3" hidden="1" outlineLevel="1" x14ac:dyDescent="0.2">
      <c r="A128" s="18">
        <v>1</v>
      </c>
      <c r="B128" s="18">
        <v>1</v>
      </c>
    </row>
    <row r="129" spans="1:3" hidden="1" outlineLevel="1" x14ac:dyDescent="0.2"/>
    <row r="130" spans="1:3" hidden="1" outlineLevel="1" x14ac:dyDescent="0.2"/>
    <row r="131" spans="1:3" hidden="1" outlineLevel="1" x14ac:dyDescent="0.2"/>
    <row r="132" spans="1:3" ht="33.75" hidden="1" outlineLevel="1" x14ac:dyDescent="0.2">
      <c r="A132" s="3" t="str">
        <f>Eingaben!B29</f>
        <v>Anteil Sachbücher und Fachzeitschriften in % aller Printmedien (erwünschter Anteil: ca. die Hälfte; Gewichtung: 30%)</v>
      </c>
      <c r="B132" s="3" t="s">
        <v>37</v>
      </c>
      <c r="C132" s="3" t="s">
        <v>41</v>
      </c>
    </row>
    <row r="133" spans="1:3" hidden="1" outlineLevel="1" x14ac:dyDescent="0.2">
      <c r="A133" s="18">
        <v>0</v>
      </c>
      <c r="B133" s="18">
        <v>0</v>
      </c>
      <c r="C133" s="18">
        <v>0.3</v>
      </c>
    </row>
    <row r="134" spans="1:3" hidden="1" outlineLevel="1" x14ac:dyDescent="0.2">
      <c r="A134" s="18">
        <v>0.1</v>
      </c>
      <c r="B134" s="18">
        <v>0.1</v>
      </c>
    </row>
    <row r="135" spans="1:3" hidden="1" outlineLevel="1" x14ac:dyDescent="0.2">
      <c r="A135" s="18">
        <v>0.2</v>
      </c>
      <c r="B135" s="18">
        <v>0.25</v>
      </c>
    </row>
    <row r="136" spans="1:3" hidden="1" outlineLevel="1" x14ac:dyDescent="0.2">
      <c r="A136" s="18">
        <v>0.3</v>
      </c>
      <c r="B136" s="18">
        <v>0.5</v>
      </c>
    </row>
    <row r="137" spans="1:3" hidden="1" outlineLevel="1" x14ac:dyDescent="0.2">
      <c r="A137" s="18">
        <v>0.4</v>
      </c>
      <c r="B137" s="18">
        <v>0.9</v>
      </c>
    </row>
    <row r="138" spans="1:3" hidden="1" outlineLevel="1" x14ac:dyDescent="0.2">
      <c r="A138" s="18">
        <v>0.5</v>
      </c>
      <c r="B138" s="18">
        <v>1</v>
      </c>
    </row>
    <row r="139" spans="1:3" hidden="1" outlineLevel="1" x14ac:dyDescent="0.2">
      <c r="A139" s="18">
        <v>0.6</v>
      </c>
      <c r="B139" s="18">
        <v>1</v>
      </c>
    </row>
    <row r="140" spans="1:3" hidden="1" outlineLevel="1" x14ac:dyDescent="0.2">
      <c r="A140" s="18">
        <v>0.7</v>
      </c>
      <c r="B140" s="18">
        <v>0.8</v>
      </c>
    </row>
    <row r="141" spans="1:3" hidden="1" outlineLevel="1" x14ac:dyDescent="0.2">
      <c r="A141" s="18">
        <v>0.8</v>
      </c>
      <c r="B141" s="18">
        <v>0.4</v>
      </c>
    </row>
    <row r="142" spans="1:3" hidden="1" outlineLevel="1" x14ac:dyDescent="0.2">
      <c r="A142" s="18">
        <v>0.9</v>
      </c>
      <c r="B142" s="18">
        <v>0.1</v>
      </c>
    </row>
    <row r="143" spans="1:3" hidden="1" outlineLevel="1" x14ac:dyDescent="0.2">
      <c r="A143" s="18">
        <v>1</v>
      </c>
      <c r="B143" s="18">
        <v>0</v>
      </c>
    </row>
    <row r="144" spans="1:3" hidden="1" outlineLevel="1" x14ac:dyDescent="0.2"/>
    <row r="145" spans="1:6" hidden="1" outlineLevel="1" x14ac:dyDescent="0.2"/>
    <row r="146" spans="1:6" hidden="1" outlineLevel="1" x14ac:dyDescent="0.2"/>
    <row r="147" spans="1:6" hidden="1" outlineLevel="1" x14ac:dyDescent="0.2"/>
    <row r="148" spans="1:6" hidden="1" outlineLevel="1" x14ac:dyDescent="0.2"/>
    <row r="149" spans="1:6" hidden="1" outlineLevel="1" x14ac:dyDescent="0.2"/>
    <row r="150" spans="1:6" collapsed="1" x14ac:dyDescent="0.2">
      <c r="A150" s="78" t="str">
        <f>Eingaben!B31</f>
        <v>Bestandeserneuerung (jährlich 10% des tatsächlichen Gesamtbestandes)</v>
      </c>
      <c r="B150" s="78"/>
      <c r="C150" s="78"/>
      <c r="D150" s="78"/>
      <c r="E150" s="19">
        <v>10</v>
      </c>
      <c r="F150" s="23">
        <f>E150/$E$800*100</f>
        <v>10</v>
      </c>
    </row>
    <row r="151" spans="1:6" hidden="1" outlineLevel="1" x14ac:dyDescent="0.2">
      <c r="A151" s="3" t="str">
        <f>Eingaben!B34</f>
        <v>Bestandeserneuerung in % der Soll-Neuerwerbungen</v>
      </c>
      <c r="B151" s="3" t="s">
        <v>37</v>
      </c>
      <c r="C151" s="3" t="s">
        <v>41</v>
      </c>
    </row>
    <row r="152" spans="1:6" hidden="1" outlineLevel="1" x14ac:dyDescent="0.2">
      <c r="A152" s="18">
        <v>0</v>
      </c>
      <c r="B152" s="18">
        <v>0</v>
      </c>
      <c r="C152" s="18">
        <v>1</v>
      </c>
    </row>
    <row r="153" spans="1:6" hidden="1" outlineLevel="1" x14ac:dyDescent="0.2">
      <c r="A153" s="18">
        <v>0.1</v>
      </c>
      <c r="B153" s="18">
        <v>0.1</v>
      </c>
    </row>
    <row r="154" spans="1:6" hidden="1" outlineLevel="1" x14ac:dyDescent="0.2">
      <c r="A154" s="18">
        <v>0.2</v>
      </c>
      <c r="B154" s="18">
        <v>0.2</v>
      </c>
    </row>
    <row r="155" spans="1:6" hidden="1" outlineLevel="1" x14ac:dyDescent="0.2">
      <c r="A155" s="18">
        <v>0.3</v>
      </c>
      <c r="B155" s="18">
        <v>0.3</v>
      </c>
    </row>
    <row r="156" spans="1:6" hidden="1" outlineLevel="1" x14ac:dyDescent="0.2">
      <c r="A156" s="18">
        <v>0.4</v>
      </c>
      <c r="B156" s="18">
        <v>0.4</v>
      </c>
    </row>
    <row r="157" spans="1:6" hidden="1" outlineLevel="1" x14ac:dyDescent="0.2">
      <c r="A157" s="18">
        <v>0.5</v>
      </c>
      <c r="B157" s="18">
        <v>0.5</v>
      </c>
    </row>
    <row r="158" spans="1:6" hidden="1" outlineLevel="1" x14ac:dyDescent="0.2">
      <c r="A158" s="18">
        <v>0.6</v>
      </c>
      <c r="B158" s="18">
        <v>0.6</v>
      </c>
    </row>
    <row r="159" spans="1:6" hidden="1" outlineLevel="1" x14ac:dyDescent="0.2">
      <c r="A159" s="18">
        <v>0.7</v>
      </c>
      <c r="B159" s="18">
        <v>0.7</v>
      </c>
    </row>
    <row r="160" spans="1:6" hidden="1" outlineLevel="1" x14ac:dyDescent="0.2">
      <c r="A160" s="18">
        <v>0.8</v>
      </c>
      <c r="B160" s="18">
        <v>0.8</v>
      </c>
    </row>
    <row r="161" spans="1:2" hidden="1" outlineLevel="1" x14ac:dyDescent="0.2">
      <c r="A161" s="18">
        <v>0.9</v>
      </c>
      <c r="B161" s="18">
        <v>0.9</v>
      </c>
    </row>
    <row r="162" spans="1:2" hidden="1" outlineLevel="1" x14ac:dyDescent="0.2">
      <c r="A162" s="18">
        <v>1</v>
      </c>
      <c r="B162" s="18">
        <v>1</v>
      </c>
    </row>
    <row r="163" spans="1:2" hidden="1" outlineLevel="1" x14ac:dyDescent="0.2"/>
    <row r="164" spans="1:2" hidden="1" outlineLevel="1" x14ac:dyDescent="0.2"/>
    <row r="165" spans="1:2" hidden="1" outlineLevel="1" x14ac:dyDescent="0.2"/>
    <row r="166" spans="1:2" hidden="1" outlineLevel="1" x14ac:dyDescent="0.2"/>
    <row r="167" spans="1:2" hidden="1" outlineLevel="1" x14ac:dyDescent="0.2"/>
    <row r="168" spans="1:2" hidden="1" outlineLevel="1" x14ac:dyDescent="0.2"/>
    <row r="169" spans="1:2" hidden="1" outlineLevel="1" x14ac:dyDescent="0.2"/>
    <row r="170" spans="1:2" hidden="1" outlineLevel="1" x14ac:dyDescent="0.2"/>
    <row r="171" spans="1:2" hidden="1" outlineLevel="1" x14ac:dyDescent="0.2"/>
    <row r="172" spans="1:2" hidden="1" outlineLevel="1" x14ac:dyDescent="0.2"/>
    <row r="173" spans="1:2" hidden="1" outlineLevel="1" x14ac:dyDescent="0.2"/>
    <row r="174" spans="1:2" hidden="1" outlineLevel="1" x14ac:dyDescent="0.2"/>
    <row r="175" spans="1:2" hidden="1" outlineLevel="1" x14ac:dyDescent="0.2"/>
    <row r="176" spans="1:2" hidden="1" outlineLevel="1" x14ac:dyDescent="0.2"/>
    <row r="177" hidden="1" outlineLevel="1" x14ac:dyDescent="0.2"/>
    <row r="178" hidden="1" outlineLevel="1" x14ac:dyDescent="0.2"/>
    <row r="179" hidden="1" outlineLevel="1" x14ac:dyDescent="0.2"/>
    <row r="180" hidden="1" outlineLevel="1" x14ac:dyDescent="0.2"/>
    <row r="181" hidden="1" outlineLevel="1" x14ac:dyDescent="0.2"/>
    <row r="182" hidden="1" outlineLevel="1" x14ac:dyDescent="0.2"/>
    <row r="183" hidden="1" outlineLevel="1" x14ac:dyDescent="0.2"/>
    <row r="184" hidden="1" outlineLevel="1" x14ac:dyDescent="0.2"/>
    <row r="185" hidden="1" outlineLevel="1" x14ac:dyDescent="0.2"/>
    <row r="186" hidden="1" outlineLevel="1" x14ac:dyDescent="0.2"/>
    <row r="187" hidden="1" outlineLevel="1" x14ac:dyDescent="0.2"/>
    <row r="188" hidden="1" outlineLevel="1" x14ac:dyDescent="0.2"/>
    <row r="189" hidden="1" outlineLevel="1" x14ac:dyDescent="0.2"/>
    <row r="190" hidden="1" outlineLevel="1" x14ac:dyDescent="0.2"/>
    <row r="191" hidden="1" outlineLevel="1" x14ac:dyDescent="0.2"/>
    <row r="192" hidden="1" outlineLevel="1" x14ac:dyDescent="0.2"/>
    <row r="193" spans="1:6" hidden="1" outlineLevel="1" x14ac:dyDescent="0.2"/>
    <row r="194" spans="1:6" hidden="1" outlineLevel="1" x14ac:dyDescent="0.2"/>
    <row r="195" spans="1:6" hidden="1" outlineLevel="1" x14ac:dyDescent="0.2"/>
    <row r="196" spans="1:6" hidden="1" outlineLevel="1" x14ac:dyDescent="0.2"/>
    <row r="197" spans="1:6" hidden="1" outlineLevel="1" x14ac:dyDescent="0.2"/>
    <row r="198" spans="1:6" hidden="1" outlineLevel="1" x14ac:dyDescent="0.2"/>
    <row r="199" spans="1:6" hidden="1" outlineLevel="1" x14ac:dyDescent="0.2"/>
    <row r="200" spans="1:6" collapsed="1" x14ac:dyDescent="0.2">
      <c r="A200" s="78" t="str">
        <f>Eingaben!B36</f>
        <v>Bestandesumsatz (Jahresausleihen dividiert durch Bestand): optimal 1 bis 2  Mal</v>
      </c>
      <c r="B200" s="78"/>
      <c r="C200" s="78"/>
      <c r="D200" s="78"/>
      <c r="E200" s="19">
        <v>7</v>
      </c>
      <c r="F200" s="23">
        <f>E200/$E$800*100</f>
        <v>7.0000000000000009</v>
      </c>
    </row>
    <row r="201" spans="1:6" hidden="1" outlineLevel="1" x14ac:dyDescent="0.2">
      <c r="A201" s="3" t="str">
        <f>Eingaben!B39</f>
        <v>Umsatzfaktor der Printmedien (Gewichtung: 50%)</v>
      </c>
      <c r="B201" s="3" t="s">
        <v>37</v>
      </c>
      <c r="C201" s="3" t="s">
        <v>41</v>
      </c>
    </row>
    <row r="202" spans="1:6" hidden="1" outlineLevel="1" x14ac:dyDescent="0.2">
      <c r="A202" s="18">
        <v>0</v>
      </c>
      <c r="B202" s="18">
        <v>0</v>
      </c>
      <c r="C202" s="18">
        <v>0.5</v>
      </c>
    </row>
    <row r="203" spans="1:6" hidden="1" outlineLevel="1" x14ac:dyDescent="0.2">
      <c r="A203" s="18">
        <v>0.4</v>
      </c>
      <c r="B203" s="18">
        <v>0.5</v>
      </c>
    </row>
    <row r="204" spans="1:6" hidden="1" outlineLevel="1" x14ac:dyDescent="0.2">
      <c r="A204" s="18">
        <v>0.6</v>
      </c>
      <c r="B204" s="18">
        <v>0.75</v>
      </c>
    </row>
    <row r="205" spans="1:6" hidden="1" outlineLevel="1" x14ac:dyDescent="0.2">
      <c r="A205" s="18">
        <v>0.9</v>
      </c>
      <c r="B205" s="18">
        <v>0.9</v>
      </c>
    </row>
    <row r="206" spans="1:6" hidden="1" outlineLevel="1" x14ac:dyDescent="0.2">
      <c r="A206" s="18">
        <v>2</v>
      </c>
      <c r="B206" s="18">
        <v>1</v>
      </c>
    </row>
    <row r="207" spans="1:6" hidden="1" outlineLevel="1" x14ac:dyDescent="0.2"/>
    <row r="208" spans="1:6" hidden="1" outlineLevel="1" x14ac:dyDescent="0.2"/>
    <row r="209" spans="1:3" hidden="1" outlineLevel="1" x14ac:dyDescent="0.2"/>
    <row r="210" spans="1:3" hidden="1" outlineLevel="1" x14ac:dyDescent="0.2"/>
    <row r="211" spans="1:3" hidden="1" outlineLevel="1" x14ac:dyDescent="0.2"/>
    <row r="212" spans="1:3" hidden="1" outlineLevel="1" x14ac:dyDescent="0.2"/>
    <row r="213" spans="1:3" hidden="1" outlineLevel="1" x14ac:dyDescent="0.2"/>
    <row r="214" spans="1:3" hidden="1" outlineLevel="1" x14ac:dyDescent="0.2"/>
    <row r="215" spans="1:3" hidden="1" outlineLevel="1" x14ac:dyDescent="0.2"/>
    <row r="216" spans="1:3" hidden="1" outlineLevel="1" x14ac:dyDescent="0.2">
      <c r="A216" s="3" t="str">
        <f>Eingaben!B40</f>
        <v>Umsatzfaktor der Nonbooks (Gewichtung: 50%)</v>
      </c>
      <c r="B216" s="3" t="s">
        <v>37</v>
      </c>
      <c r="C216" s="3" t="s">
        <v>41</v>
      </c>
    </row>
    <row r="217" spans="1:3" hidden="1" outlineLevel="1" x14ac:dyDescent="0.2">
      <c r="A217" s="18">
        <v>0</v>
      </c>
      <c r="B217" s="18">
        <v>0</v>
      </c>
      <c r="C217" s="18">
        <v>0.5</v>
      </c>
    </row>
    <row r="218" spans="1:3" hidden="1" outlineLevel="1" x14ac:dyDescent="0.2">
      <c r="A218" s="18">
        <v>0.2</v>
      </c>
      <c r="B218" s="18">
        <v>0.5</v>
      </c>
    </row>
    <row r="219" spans="1:3" hidden="1" outlineLevel="1" x14ac:dyDescent="0.2">
      <c r="A219" s="18">
        <v>0.3</v>
      </c>
      <c r="B219" s="18">
        <v>0.75</v>
      </c>
    </row>
    <row r="220" spans="1:3" hidden="1" outlineLevel="1" x14ac:dyDescent="0.2">
      <c r="A220" s="18">
        <v>0.5</v>
      </c>
      <c r="B220" s="18">
        <v>0.9</v>
      </c>
    </row>
    <row r="221" spans="1:3" hidden="1" outlineLevel="1" x14ac:dyDescent="0.2">
      <c r="A221" s="18">
        <v>1</v>
      </c>
      <c r="B221" s="18">
        <v>1</v>
      </c>
    </row>
    <row r="222" spans="1:3" hidden="1" outlineLevel="1" x14ac:dyDescent="0.2"/>
    <row r="223" spans="1:3" hidden="1" outlineLevel="1" x14ac:dyDescent="0.2"/>
    <row r="224" spans="1:3" hidden="1" outlineLevel="1" x14ac:dyDescent="0.2"/>
    <row r="225" hidden="1" outlineLevel="1" x14ac:dyDescent="0.2"/>
    <row r="226" hidden="1" outlineLevel="1" x14ac:dyDescent="0.2"/>
    <row r="227" hidden="1" outlineLevel="1" x14ac:dyDescent="0.2"/>
    <row r="228" hidden="1" outlineLevel="1" x14ac:dyDescent="0.2"/>
    <row r="229" hidden="1" outlineLevel="1" x14ac:dyDescent="0.2"/>
    <row r="230" hidden="1" outlineLevel="1" x14ac:dyDescent="0.2"/>
    <row r="231" hidden="1" outlineLevel="1" x14ac:dyDescent="0.2"/>
    <row r="232" hidden="1" outlineLevel="1" x14ac:dyDescent="0.2"/>
    <row r="233" hidden="1" outlineLevel="1" x14ac:dyDescent="0.2"/>
    <row r="234" hidden="1" outlineLevel="1" x14ac:dyDescent="0.2"/>
    <row r="235" hidden="1" outlineLevel="1" x14ac:dyDescent="0.2"/>
    <row r="236" hidden="1" outlineLevel="1" x14ac:dyDescent="0.2"/>
    <row r="237" hidden="1" outlineLevel="1" x14ac:dyDescent="0.2"/>
    <row r="238" hidden="1" outlineLevel="1" x14ac:dyDescent="0.2"/>
    <row r="239" hidden="1" outlineLevel="1" x14ac:dyDescent="0.2"/>
    <row r="240" hidden="1" outlineLevel="1" x14ac:dyDescent="0.2"/>
    <row r="241" spans="1:6" hidden="1" outlineLevel="1" x14ac:dyDescent="0.2"/>
    <row r="242" spans="1:6" hidden="1" outlineLevel="1" x14ac:dyDescent="0.2"/>
    <row r="243" spans="1:6" hidden="1" outlineLevel="1" x14ac:dyDescent="0.2"/>
    <row r="244" spans="1:6" hidden="1" outlineLevel="1" x14ac:dyDescent="0.2"/>
    <row r="245" spans="1:6" hidden="1" outlineLevel="1" x14ac:dyDescent="0.2"/>
    <row r="246" spans="1:6" hidden="1" outlineLevel="1" x14ac:dyDescent="0.2"/>
    <row r="247" spans="1:6" hidden="1" outlineLevel="1" x14ac:dyDescent="0.2"/>
    <row r="248" spans="1:6" hidden="1" outlineLevel="1" x14ac:dyDescent="0.2"/>
    <row r="249" spans="1:6" hidden="1" outlineLevel="1" x14ac:dyDescent="0.2"/>
    <row r="250" spans="1:6" collapsed="1" x14ac:dyDescent="0.2">
      <c r="A250" s="78" t="str">
        <f>Eingaben!B42</f>
        <v>Arbeitsplätze (für Klassen)</v>
      </c>
      <c r="B250" s="78"/>
      <c r="C250" s="78"/>
      <c r="D250" s="78"/>
      <c r="E250" s="19">
        <v>6</v>
      </c>
      <c r="F250" s="23">
        <f>E250/$E$800*100</f>
        <v>6</v>
      </c>
    </row>
    <row r="251" spans="1:6" hidden="1" outlineLevel="1" x14ac:dyDescent="0.2">
      <c r="A251" s="3" t="str">
        <f>Eingaben!B45</f>
        <v>Arbeitsplätze in % des Sollwerts</v>
      </c>
      <c r="B251" s="3" t="s">
        <v>37</v>
      </c>
      <c r="C251" s="3" t="s">
        <v>41</v>
      </c>
    </row>
    <row r="252" spans="1:6" hidden="1" outlineLevel="1" x14ac:dyDescent="0.2">
      <c r="A252" s="18">
        <v>0</v>
      </c>
      <c r="B252" s="18">
        <v>0</v>
      </c>
      <c r="C252" s="18">
        <v>1</v>
      </c>
    </row>
    <row r="253" spans="1:6" hidden="1" outlineLevel="1" x14ac:dyDescent="0.2">
      <c r="A253" s="18">
        <v>0.4</v>
      </c>
      <c r="B253" s="18">
        <v>0.6</v>
      </c>
    </row>
    <row r="254" spans="1:6" hidden="1" outlineLevel="1" x14ac:dyDescent="0.2">
      <c r="A254" s="18">
        <v>0.6</v>
      </c>
      <c r="B254" s="18">
        <v>0.8</v>
      </c>
    </row>
    <row r="255" spans="1:6" hidden="1" outlineLevel="1" x14ac:dyDescent="0.2">
      <c r="A255" s="18">
        <v>1</v>
      </c>
      <c r="B255" s="18">
        <v>1</v>
      </c>
    </row>
    <row r="256" spans="1:6" hidden="1" outlineLevel="1" x14ac:dyDescent="0.2"/>
    <row r="257" hidden="1" outlineLevel="1" x14ac:dyDescent="0.2"/>
    <row r="258" hidden="1" outlineLevel="1" x14ac:dyDescent="0.2"/>
    <row r="259" hidden="1" outlineLevel="1" x14ac:dyDescent="0.2"/>
    <row r="260" hidden="1" outlineLevel="1" x14ac:dyDescent="0.2"/>
    <row r="261" hidden="1" outlineLevel="1" x14ac:dyDescent="0.2"/>
    <row r="262" hidden="1" outlineLevel="1" x14ac:dyDescent="0.2"/>
    <row r="263" hidden="1" outlineLevel="1" x14ac:dyDescent="0.2"/>
    <row r="264" hidden="1" outlineLevel="1" x14ac:dyDescent="0.2"/>
    <row r="265" hidden="1" outlineLevel="1" x14ac:dyDescent="0.2"/>
    <row r="266" hidden="1" outlineLevel="1" x14ac:dyDescent="0.2"/>
    <row r="267" hidden="1" outlineLevel="1" x14ac:dyDescent="0.2"/>
    <row r="268" hidden="1" outlineLevel="1" x14ac:dyDescent="0.2"/>
    <row r="269" hidden="1" outlineLevel="1" x14ac:dyDescent="0.2"/>
    <row r="270" hidden="1" outlineLevel="1" x14ac:dyDescent="0.2"/>
    <row r="271" hidden="1" outlineLevel="1" x14ac:dyDescent="0.2"/>
    <row r="272" hidden="1" outlineLevel="1" x14ac:dyDescent="0.2"/>
    <row r="273" hidden="1" outlineLevel="1" x14ac:dyDescent="0.2"/>
    <row r="274" hidden="1" outlineLevel="1" x14ac:dyDescent="0.2"/>
    <row r="275" hidden="1" outlineLevel="1" x14ac:dyDescent="0.2"/>
    <row r="276" hidden="1" outlineLevel="1" x14ac:dyDescent="0.2"/>
    <row r="277" hidden="1" outlineLevel="1" x14ac:dyDescent="0.2"/>
    <row r="278" hidden="1" outlineLevel="1" x14ac:dyDescent="0.2"/>
    <row r="279" hidden="1" outlineLevel="1" x14ac:dyDescent="0.2"/>
    <row r="280" hidden="1" outlineLevel="1" x14ac:dyDescent="0.2"/>
    <row r="281" hidden="1" outlineLevel="1" x14ac:dyDescent="0.2"/>
    <row r="282" hidden="1" outlineLevel="1" x14ac:dyDescent="0.2"/>
    <row r="283" hidden="1" outlineLevel="1" x14ac:dyDescent="0.2"/>
    <row r="284" hidden="1" outlineLevel="1" x14ac:dyDescent="0.2"/>
    <row r="285" hidden="1" outlineLevel="1" x14ac:dyDescent="0.2"/>
    <row r="286" hidden="1" outlineLevel="1" x14ac:dyDescent="0.2"/>
    <row r="287" hidden="1" outlineLevel="1" x14ac:dyDescent="0.2"/>
    <row r="288" hidden="1" outlineLevel="1" x14ac:dyDescent="0.2"/>
    <row r="289" spans="1:6" hidden="1" outlineLevel="1" x14ac:dyDescent="0.2"/>
    <row r="290" spans="1:6" hidden="1" outlineLevel="1" x14ac:dyDescent="0.2"/>
    <row r="291" spans="1:6" hidden="1" outlineLevel="1" x14ac:dyDescent="0.2"/>
    <row r="292" spans="1:6" hidden="1" outlineLevel="1" x14ac:dyDescent="0.2"/>
    <row r="293" spans="1:6" hidden="1" outlineLevel="1" x14ac:dyDescent="0.2"/>
    <row r="294" spans="1:6" hidden="1" outlineLevel="1" x14ac:dyDescent="0.2"/>
    <row r="295" spans="1:6" hidden="1" outlineLevel="1" x14ac:dyDescent="0.2"/>
    <row r="296" spans="1:6" hidden="1" outlineLevel="1" x14ac:dyDescent="0.2"/>
    <row r="297" spans="1:6" hidden="1" outlineLevel="1" x14ac:dyDescent="0.2"/>
    <row r="298" spans="1:6" hidden="1" outlineLevel="1" x14ac:dyDescent="0.2"/>
    <row r="299" spans="1:6" hidden="1" outlineLevel="1" x14ac:dyDescent="0.2"/>
    <row r="300" spans="1:6" collapsed="1" x14ac:dyDescent="0.2">
      <c r="A300" s="78" t="str">
        <f>Eingaben!B47</f>
        <v>Öffnungszeiten (15 Minuten pro Klasse, mind. 2 Stunden pro Woche)</v>
      </c>
      <c r="B300" s="78"/>
      <c r="C300" s="78"/>
      <c r="D300" s="78"/>
      <c r="E300" s="19">
        <v>10</v>
      </c>
      <c r="F300" s="23">
        <f>E300/$E$800*100</f>
        <v>10</v>
      </c>
    </row>
    <row r="301" spans="1:6" hidden="1" outlineLevel="1" x14ac:dyDescent="0.2">
      <c r="A301" s="3" t="str">
        <f>Eingaben!B50</f>
        <v>Öffnungszeit in % des Sollwerts (Gewichtung: 50%)</v>
      </c>
      <c r="B301" s="3" t="s">
        <v>37</v>
      </c>
      <c r="C301" s="3" t="s">
        <v>41</v>
      </c>
    </row>
    <row r="302" spans="1:6" hidden="1" outlineLevel="1" x14ac:dyDescent="0.2">
      <c r="A302" s="18">
        <v>0</v>
      </c>
      <c r="B302" s="18">
        <v>0</v>
      </c>
      <c r="C302" s="18">
        <v>0.5</v>
      </c>
    </row>
    <row r="303" spans="1:6" hidden="1" outlineLevel="1" x14ac:dyDescent="0.2">
      <c r="A303" s="18">
        <v>0.1</v>
      </c>
      <c r="B303" s="18">
        <v>0.1</v>
      </c>
    </row>
    <row r="304" spans="1:6" hidden="1" outlineLevel="1" x14ac:dyDescent="0.2">
      <c r="A304" s="18">
        <v>0.2</v>
      </c>
      <c r="B304" s="18">
        <v>0.2</v>
      </c>
    </row>
    <row r="305" spans="1:3" hidden="1" outlineLevel="1" x14ac:dyDescent="0.2">
      <c r="A305" s="18">
        <v>0.3</v>
      </c>
      <c r="B305" s="18">
        <v>0.3</v>
      </c>
    </row>
    <row r="306" spans="1:3" hidden="1" outlineLevel="1" x14ac:dyDescent="0.2">
      <c r="A306" s="18">
        <v>0.4</v>
      </c>
      <c r="B306" s="18">
        <v>0.4</v>
      </c>
    </row>
    <row r="307" spans="1:3" hidden="1" outlineLevel="1" x14ac:dyDescent="0.2">
      <c r="A307" s="18">
        <v>0.5</v>
      </c>
      <c r="B307" s="18">
        <v>0.5</v>
      </c>
    </row>
    <row r="308" spans="1:3" hidden="1" outlineLevel="1" x14ac:dyDescent="0.2">
      <c r="A308" s="18">
        <v>0.6</v>
      </c>
      <c r="B308" s="18">
        <v>0.6</v>
      </c>
    </row>
    <row r="309" spans="1:3" hidden="1" outlineLevel="1" x14ac:dyDescent="0.2">
      <c r="A309" s="18">
        <v>0.7</v>
      </c>
      <c r="B309" s="18">
        <v>0.7</v>
      </c>
    </row>
    <row r="310" spans="1:3" hidden="1" outlineLevel="1" x14ac:dyDescent="0.2">
      <c r="A310" s="18">
        <v>0.8</v>
      </c>
      <c r="B310" s="18">
        <v>0.8</v>
      </c>
    </row>
    <row r="311" spans="1:3" hidden="1" outlineLevel="1" x14ac:dyDescent="0.2">
      <c r="A311" s="18">
        <v>0.9</v>
      </c>
      <c r="B311" s="18">
        <v>0.9</v>
      </c>
    </row>
    <row r="312" spans="1:3" hidden="1" outlineLevel="1" x14ac:dyDescent="0.2">
      <c r="A312" s="18">
        <v>1</v>
      </c>
      <c r="B312" s="18">
        <v>1</v>
      </c>
    </row>
    <row r="313" spans="1:3" hidden="1" outlineLevel="1" x14ac:dyDescent="0.2"/>
    <row r="314" spans="1:3" hidden="1" outlineLevel="1" x14ac:dyDescent="0.2"/>
    <row r="315" spans="1:3" hidden="1" outlineLevel="1" x14ac:dyDescent="0.2">
      <c r="C315" s="3" t="s">
        <v>41</v>
      </c>
    </row>
    <row r="316" spans="1:3" ht="22.5" hidden="1" outlineLevel="1" x14ac:dyDescent="0.2">
      <c r="A316" s="3" t="str">
        <f>Eingaben!B51</f>
        <v>freier Zugang für einzelne Schüler im Auftrag der Lehrperson (Gewichtung: 10%)</v>
      </c>
      <c r="C316" s="18">
        <v>0.1</v>
      </c>
    </row>
    <row r="317" spans="1:3" ht="22.5" hidden="1" outlineLevel="1" x14ac:dyDescent="0.2">
      <c r="A317" s="3" t="str">
        <f>Eingaben!B52</f>
        <v>freier Zugang für Klassen in Begleitung der Lehrperson (Gewichtung: 20%)</v>
      </c>
      <c r="C317" s="18">
        <v>0.2</v>
      </c>
    </row>
    <row r="318" spans="1:3" ht="22.5" hidden="1" outlineLevel="1" x14ac:dyDescent="0.2">
      <c r="A318" s="3" t="str">
        <f>Eingaben!B53</f>
        <v>wöchentliche Bibliotheksstunden der Klassen (Gewichtung: 20%)</v>
      </c>
      <c r="C318" s="18">
        <v>0.2</v>
      </c>
    </row>
    <row r="319" spans="1:3" hidden="1" outlineLevel="1" x14ac:dyDescent="0.2"/>
    <row r="320" spans="1:3" hidden="1" outlineLevel="1" x14ac:dyDescent="0.2"/>
    <row r="321" hidden="1" outlineLevel="1" x14ac:dyDescent="0.2"/>
    <row r="322" hidden="1" outlineLevel="1" x14ac:dyDescent="0.2"/>
    <row r="323" hidden="1" outlineLevel="1" x14ac:dyDescent="0.2"/>
    <row r="324" hidden="1" outlineLevel="1" x14ac:dyDescent="0.2"/>
    <row r="325" hidden="1" outlineLevel="1" x14ac:dyDescent="0.2"/>
    <row r="326" hidden="1" outlineLevel="1" x14ac:dyDescent="0.2"/>
    <row r="327" hidden="1" outlineLevel="1" x14ac:dyDescent="0.2"/>
    <row r="328" hidden="1" outlineLevel="1" x14ac:dyDescent="0.2"/>
    <row r="329" hidden="1" outlineLevel="1" x14ac:dyDescent="0.2"/>
    <row r="330" hidden="1" outlineLevel="1" x14ac:dyDescent="0.2"/>
    <row r="331" hidden="1" outlineLevel="1" x14ac:dyDescent="0.2"/>
    <row r="332" hidden="1" outlineLevel="1" x14ac:dyDescent="0.2"/>
    <row r="333" hidden="1" outlineLevel="1" x14ac:dyDescent="0.2"/>
    <row r="334" hidden="1" outlineLevel="1" x14ac:dyDescent="0.2"/>
    <row r="335" hidden="1" outlineLevel="1" x14ac:dyDescent="0.2"/>
    <row r="336" hidden="1" outlineLevel="1" x14ac:dyDescent="0.2"/>
    <row r="337" spans="1:6" hidden="1" outlineLevel="1" x14ac:dyDescent="0.2"/>
    <row r="338" spans="1:6" hidden="1" outlineLevel="1" x14ac:dyDescent="0.2"/>
    <row r="339" spans="1:6" hidden="1" outlineLevel="1" x14ac:dyDescent="0.2"/>
    <row r="340" spans="1:6" hidden="1" outlineLevel="1" x14ac:dyDescent="0.2"/>
    <row r="341" spans="1:6" hidden="1" outlineLevel="1" x14ac:dyDescent="0.2"/>
    <row r="342" spans="1:6" hidden="1" outlineLevel="1" x14ac:dyDescent="0.2"/>
    <row r="343" spans="1:6" hidden="1" outlineLevel="1" x14ac:dyDescent="0.2"/>
    <row r="344" spans="1:6" hidden="1" outlineLevel="1" x14ac:dyDescent="0.2"/>
    <row r="345" spans="1:6" hidden="1" outlineLevel="1" x14ac:dyDescent="0.2"/>
    <row r="346" spans="1:6" hidden="1" outlineLevel="1" x14ac:dyDescent="0.2"/>
    <row r="347" spans="1:6" hidden="1" outlineLevel="1" x14ac:dyDescent="0.2"/>
    <row r="348" spans="1:6" hidden="1" outlineLevel="1" x14ac:dyDescent="0.2"/>
    <row r="349" spans="1:6" hidden="1" outlineLevel="1" x14ac:dyDescent="0.2"/>
    <row r="350" spans="1:6" collapsed="1" x14ac:dyDescent="0.2">
      <c r="A350" s="78" t="str">
        <f>Eingaben!B55</f>
        <v>Animation (Klassenführungen, Autorenlesungen, Bücher vorstellen etc.)</v>
      </c>
      <c r="B350" s="78"/>
      <c r="C350" s="78"/>
      <c r="D350" s="78"/>
      <c r="E350" s="19">
        <v>10</v>
      </c>
      <c r="F350" s="23">
        <f>E350/$E$800*100</f>
        <v>10</v>
      </c>
    </row>
    <row r="351" spans="1:6" hidden="1" outlineLevel="1" x14ac:dyDescent="0.2">
      <c r="A351" s="3" t="str">
        <f>Eingaben!B58</f>
        <v>Klassenführungen in % des Sollwerts (Gewichtung: 60%)</v>
      </c>
      <c r="B351" s="3" t="s">
        <v>37</v>
      </c>
      <c r="C351" s="3" t="s">
        <v>41</v>
      </c>
    </row>
    <row r="352" spans="1:6" hidden="1" outlineLevel="1" x14ac:dyDescent="0.2">
      <c r="A352" s="18">
        <v>0</v>
      </c>
      <c r="B352" s="18">
        <v>0</v>
      </c>
      <c r="C352" s="18">
        <v>0.6</v>
      </c>
    </row>
    <row r="353" spans="1:3" hidden="1" outlineLevel="1" x14ac:dyDescent="0.2">
      <c r="A353" s="18">
        <v>0.1</v>
      </c>
      <c r="B353" s="18">
        <v>0.1</v>
      </c>
    </row>
    <row r="354" spans="1:3" hidden="1" outlineLevel="1" x14ac:dyDescent="0.2">
      <c r="A354" s="18">
        <v>0.2</v>
      </c>
      <c r="B354" s="18">
        <v>0.2</v>
      </c>
    </row>
    <row r="355" spans="1:3" hidden="1" outlineLevel="1" x14ac:dyDescent="0.2">
      <c r="A355" s="18">
        <v>0.3</v>
      </c>
      <c r="B355" s="18">
        <v>0.3</v>
      </c>
    </row>
    <row r="356" spans="1:3" hidden="1" outlineLevel="1" x14ac:dyDescent="0.2">
      <c r="A356" s="18">
        <v>0.4</v>
      </c>
      <c r="B356" s="18">
        <v>0.4</v>
      </c>
    </row>
    <row r="357" spans="1:3" hidden="1" outlineLevel="1" x14ac:dyDescent="0.2">
      <c r="A357" s="18">
        <v>0.5</v>
      </c>
      <c r="B357" s="18">
        <v>0.5</v>
      </c>
    </row>
    <row r="358" spans="1:3" hidden="1" outlineLevel="1" x14ac:dyDescent="0.2">
      <c r="A358" s="18">
        <v>0.6</v>
      </c>
      <c r="B358" s="18">
        <v>0.6</v>
      </c>
    </row>
    <row r="359" spans="1:3" hidden="1" outlineLevel="1" x14ac:dyDescent="0.2">
      <c r="A359" s="18">
        <v>0.7</v>
      </c>
      <c r="B359" s="18">
        <v>0.7</v>
      </c>
    </row>
    <row r="360" spans="1:3" hidden="1" outlineLevel="1" x14ac:dyDescent="0.2">
      <c r="A360" s="18">
        <v>0.8</v>
      </c>
      <c r="B360" s="18">
        <v>0.8</v>
      </c>
    </row>
    <row r="361" spans="1:3" hidden="1" outlineLevel="1" x14ac:dyDescent="0.2">
      <c r="A361" s="18">
        <v>0.9</v>
      </c>
      <c r="B361" s="18">
        <v>0.9</v>
      </c>
    </row>
    <row r="362" spans="1:3" hidden="1" outlineLevel="1" x14ac:dyDescent="0.2">
      <c r="A362" s="18">
        <v>1</v>
      </c>
      <c r="B362" s="18">
        <v>1</v>
      </c>
    </row>
    <row r="363" spans="1:3" hidden="1" outlineLevel="1" x14ac:dyDescent="0.2"/>
    <row r="364" spans="1:3" hidden="1" outlineLevel="1" x14ac:dyDescent="0.2"/>
    <row r="365" spans="1:3" hidden="1" outlineLevel="1" x14ac:dyDescent="0.2"/>
    <row r="366" spans="1:3" ht="22.5" hidden="1" outlineLevel="1" x14ac:dyDescent="0.2">
      <c r="A366" s="3" t="str">
        <f>Eingaben!B61</f>
        <v>Anderweitige Anlässe in % des Sollwerts (Gewichtung: 40%)</v>
      </c>
      <c r="B366" s="3" t="s">
        <v>37</v>
      </c>
      <c r="C366" s="3" t="s">
        <v>41</v>
      </c>
    </row>
    <row r="367" spans="1:3" hidden="1" outlineLevel="1" x14ac:dyDescent="0.2">
      <c r="A367" s="18">
        <v>0</v>
      </c>
      <c r="B367" s="18">
        <v>0</v>
      </c>
      <c r="C367" s="18">
        <v>0.4</v>
      </c>
    </row>
    <row r="368" spans="1:3" hidden="1" outlineLevel="1" x14ac:dyDescent="0.2">
      <c r="A368" s="18">
        <v>0.1</v>
      </c>
      <c r="B368" s="18">
        <v>0.1</v>
      </c>
    </row>
    <row r="369" spans="1:2" hidden="1" outlineLevel="1" x14ac:dyDescent="0.2">
      <c r="A369" s="18">
        <v>0.2</v>
      </c>
      <c r="B369" s="18">
        <v>0.2</v>
      </c>
    </row>
    <row r="370" spans="1:2" hidden="1" outlineLevel="1" x14ac:dyDescent="0.2">
      <c r="A370" s="18">
        <v>0.3</v>
      </c>
      <c r="B370" s="18">
        <v>0.3</v>
      </c>
    </row>
    <row r="371" spans="1:2" hidden="1" outlineLevel="1" x14ac:dyDescent="0.2">
      <c r="A371" s="18">
        <v>0.4</v>
      </c>
      <c r="B371" s="18">
        <v>0.4</v>
      </c>
    </row>
    <row r="372" spans="1:2" hidden="1" outlineLevel="1" x14ac:dyDescent="0.2">
      <c r="A372" s="18">
        <v>0.5</v>
      </c>
      <c r="B372" s="18">
        <v>0.5</v>
      </c>
    </row>
    <row r="373" spans="1:2" hidden="1" outlineLevel="1" x14ac:dyDescent="0.2">
      <c r="A373" s="18">
        <v>0.6</v>
      </c>
      <c r="B373" s="18">
        <v>0.6</v>
      </c>
    </row>
    <row r="374" spans="1:2" hidden="1" outlineLevel="1" x14ac:dyDescent="0.2">
      <c r="A374" s="18">
        <v>0.7</v>
      </c>
      <c r="B374" s="18">
        <v>0.7</v>
      </c>
    </row>
    <row r="375" spans="1:2" hidden="1" outlineLevel="1" x14ac:dyDescent="0.2">
      <c r="A375" s="18">
        <v>0.8</v>
      </c>
      <c r="B375" s="18">
        <v>0.8</v>
      </c>
    </row>
    <row r="376" spans="1:2" hidden="1" outlineLevel="1" x14ac:dyDescent="0.2">
      <c r="A376" s="18">
        <v>0.9</v>
      </c>
      <c r="B376" s="18">
        <v>0.9</v>
      </c>
    </row>
    <row r="377" spans="1:2" hidden="1" outlineLevel="1" x14ac:dyDescent="0.2">
      <c r="A377" s="18">
        <v>1</v>
      </c>
      <c r="B377" s="18">
        <v>1</v>
      </c>
    </row>
    <row r="378" spans="1:2" hidden="1" outlineLevel="1" x14ac:dyDescent="0.2"/>
    <row r="379" spans="1:2" hidden="1" outlineLevel="1" x14ac:dyDescent="0.2"/>
    <row r="380" spans="1:2" hidden="1" outlineLevel="1" x14ac:dyDescent="0.2"/>
    <row r="381" spans="1:2" hidden="1" outlineLevel="1" x14ac:dyDescent="0.2"/>
    <row r="382" spans="1:2" hidden="1" outlineLevel="1" x14ac:dyDescent="0.2"/>
    <row r="383" spans="1:2" hidden="1" outlineLevel="1" x14ac:dyDescent="0.2"/>
    <row r="384" spans="1:2" hidden="1" outlineLevel="1" x14ac:dyDescent="0.2"/>
    <row r="385" spans="1:6" hidden="1" outlineLevel="1" x14ac:dyDescent="0.2"/>
    <row r="386" spans="1:6" hidden="1" outlineLevel="1" x14ac:dyDescent="0.2"/>
    <row r="387" spans="1:6" hidden="1" outlineLevel="1" x14ac:dyDescent="0.2"/>
    <row r="388" spans="1:6" hidden="1" outlineLevel="1" x14ac:dyDescent="0.2"/>
    <row r="389" spans="1:6" hidden="1" outlineLevel="1" x14ac:dyDescent="0.2"/>
    <row r="390" spans="1:6" hidden="1" outlineLevel="1" x14ac:dyDescent="0.2"/>
    <row r="391" spans="1:6" hidden="1" outlineLevel="1" x14ac:dyDescent="0.2"/>
    <row r="392" spans="1:6" hidden="1" outlineLevel="1" x14ac:dyDescent="0.2"/>
    <row r="393" spans="1:6" hidden="1" outlineLevel="1" x14ac:dyDescent="0.2"/>
    <row r="394" spans="1:6" hidden="1" outlineLevel="1" x14ac:dyDescent="0.2"/>
    <row r="395" spans="1:6" hidden="1" outlineLevel="1" x14ac:dyDescent="0.2"/>
    <row r="396" spans="1:6" hidden="1" outlineLevel="1" x14ac:dyDescent="0.2"/>
    <row r="397" spans="1:6" hidden="1" outlineLevel="1" x14ac:dyDescent="0.2"/>
    <row r="398" spans="1:6" hidden="1" outlineLevel="1" x14ac:dyDescent="0.2"/>
    <row r="399" spans="1:6" hidden="1" outlineLevel="1" x14ac:dyDescent="0.2"/>
    <row r="400" spans="1:6" collapsed="1" x14ac:dyDescent="0.2">
      <c r="A400" s="78" t="str">
        <f>Eingaben!B63</f>
        <v>EDV</v>
      </c>
      <c r="B400" s="78"/>
      <c r="C400" s="78"/>
      <c r="D400" s="78"/>
      <c r="E400" s="19">
        <v>10</v>
      </c>
      <c r="F400" s="23">
        <f>E400/$E$800*100</f>
        <v>10</v>
      </c>
    </row>
    <row r="401" spans="1:3" hidden="1" outlineLevel="1" x14ac:dyDescent="0.2">
      <c r="B401" s="3" t="s">
        <v>37</v>
      </c>
      <c r="C401" s="3" t="s">
        <v>41</v>
      </c>
    </row>
    <row r="402" spans="1:3" ht="22.5" hidden="1" outlineLevel="1" x14ac:dyDescent="0.2">
      <c r="A402" s="3" t="str">
        <f>Eingaben!B64</f>
        <v>PC für Personal im Bibliotheksraum vorhanden? (Gewichtung: 25%)</v>
      </c>
      <c r="C402" s="18">
        <v>0.25</v>
      </c>
    </row>
    <row r="403" spans="1:3" ht="22.5" hidden="1" outlineLevel="1" x14ac:dyDescent="0.2">
      <c r="A403" s="3" t="str">
        <f>Eingaben!B65</f>
        <v>Internetanschluss für Personal im Bibliotheksraum vorhanden? (Gewichtung: 25%)</v>
      </c>
      <c r="C403" s="18">
        <v>0.25</v>
      </c>
    </row>
    <row r="404" spans="1:3" ht="33.75" hidden="1" outlineLevel="1" x14ac:dyDescent="0.2">
      <c r="A404" s="3" t="str">
        <f>Eingaben!B66</f>
        <v>weitere PCs für Benutzer mit Zugriff auf Katalog im Bibliotheks- oder in  angrenzendem Raum vorhanden? (Gewichtung: 25%)</v>
      </c>
      <c r="C404" s="18">
        <v>0.25</v>
      </c>
    </row>
    <row r="405" spans="1:3" ht="22.5" hidden="1" outlineLevel="1" x14ac:dyDescent="0.2">
      <c r="A405" s="3" t="str">
        <f>Eingaben!B67</f>
        <v>Internetanschluss für  Benutzer im Bibliotheks- oder angrenzendem Raum vorhanden? (Gewichtung: 10%)</v>
      </c>
      <c r="C405" s="18">
        <v>0.1</v>
      </c>
    </row>
    <row r="406" spans="1:3" ht="12" hidden="1" customHeight="1" outlineLevel="1" x14ac:dyDescent="0.2">
      <c r="A406" s="3" t="str">
        <f>Eingaben!B68</f>
        <v>PCs des Informatikraums mit der Bibliothek vernetzt? (Gewichtung: 15%)</v>
      </c>
      <c r="C406" s="18">
        <v>0.15</v>
      </c>
    </row>
    <row r="407" spans="1:3" hidden="1" outlineLevel="1" x14ac:dyDescent="0.2"/>
    <row r="408" spans="1:3" hidden="1" outlineLevel="1" x14ac:dyDescent="0.2">
      <c r="A408" t="s">
        <v>40</v>
      </c>
      <c r="C408" s="18">
        <f>SUM(C402:C407)</f>
        <v>1</v>
      </c>
    </row>
    <row r="409" spans="1:3" hidden="1" outlineLevel="1" x14ac:dyDescent="0.2"/>
    <row r="410" spans="1:3" hidden="1" outlineLevel="1" x14ac:dyDescent="0.2"/>
    <row r="411" spans="1:3" hidden="1" outlineLevel="1" x14ac:dyDescent="0.2"/>
    <row r="412" spans="1:3" hidden="1" outlineLevel="1" x14ac:dyDescent="0.2"/>
    <row r="413" spans="1:3" hidden="1" outlineLevel="1" x14ac:dyDescent="0.2"/>
    <row r="414" spans="1:3" hidden="1" outlineLevel="1" x14ac:dyDescent="0.2"/>
    <row r="415" spans="1:3" hidden="1" outlineLevel="1" x14ac:dyDescent="0.2"/>
    <row r="416" spans="1:3" hidden="1" outlineLevel="1" x14ac:dyDescent="0.2"/>
    <row r="417" hidden="1" outlineLevel="1" x14ac:dyDescent="0.2"/>
    <row r="418" hidden="1" outlineLevel="1" x14ac:dyDescent="0.2"/>
    <row r="419" hidden="1" outlineLevel="1" x14ac:dyDescent="0.2"/>
    <row r="420" hidden="1" outlineLevel="1" x14ac:dyDescent="0.2"/>
    <row r="421" hidden="1" outlineLevel="1" x14ac:dyDescent="0.2"/>
    <row r="422" hidden="1" outlineLevel="1" x14ac:dyDescent="0.2"/>
    <row r="423" hidden="1" outlineLevel="1" x14ac:dyDescent="0.2"/>
    <row r="424" hidden="1" outlineLevel="1" x14ac:dyDescent="0.2"/>
    <row r="425" hidden="1" outlineLevel="1" x14ac:dyDescent="0.2"/>
    <row r="426" hidden="1" outlineLevel="1" x14ac:dyDescent="0.2"/>
    <row r="427" hidden="1" outlineLevel="1" x14ac:dyDescent="0.2"/>
    <row r="428" hidden="1" outlineLevel="1" x14ac:dyDescent="0.2"/>
    <row r="429" hidden="1" outlineLevel="1" x14ac:dyDescent="0.2"/>
    <row r="430" hidden="1" outlineLevel="1" x14ac:dyDescent="0.2"/>
    <row r="431" hidden="1" outlineLevel="1" x14ac:dyDescent="0.2"/>
    <row r="432" hidden="1" outlineLevel="1" x14ac:dyDescent="0.2"/>
    <row r="433" hidden="1" outlineLevel="1" x14ac:dyDescent="0.2"/>
    <row r="434" hidden="1" outlineLevel="1" x14ac:dyDescent="0.2"/>
    <row r="435" hidden="1" outlineLevel="1" x14ac:dyDescent="0.2"/>
    <row r="436" hidden="1" outlineLevel="1" x14ac:dyDescent="0.2"/>
    <row r="437" hidden="1" outlineLevel="1" x14ac:dyDescent="0.2"/>
    <row r="438" hidden="1" outlineLevel="1" x14ac:dyDescent="0.2"/>
    <row r="439" hidden="1" outlineLevel="1" x14ac:dyDescent="0.2"/>
    <row r="440" hidden="1" outlineLevel="1" x14ac:dyDescent="0.2"/>
    <row r="441" hidden="1" outlineLevel="1" x14ac:dyDescent="0.2"/>
    <row r="442" hidden="1" outlineLevel="1" x14ac:dyDescent="0.2"/>
    <row r="443" hidden="1" outlineLevel="1" x14ac:dyDescent="0.2"/>
    <row r="444" hidden="1" outlineLevel="1" x14ac:dyDescent="0.2"/>
    <row r="445" hidden="1" outlineLevel="1" x14ac:dyDescent="0.2"/>
    <row r="446" hidden="1" outlineLevel="1" x14ac:dyDescent="0.2"/>
    <row r="447" hidden="1" outlineLevel="1" x14ac:dyDescent="0.2"/>
    <row r="448" hidden="1" outlineLevel="1" x14ac:dyDescent="0.2"/>
    <row r="449" spans="1:6" hidden="1" outlineLevel="1" x14ac:dyDescent="0.2"/>
    <row r="450" spans="1:6" collapsed="1" x14ac:dyDescent="0.2">
      <c r="A450" s="78" t="str">
        <f>Eingaben!B70</f>
        <v>Höchste bibliothekarische Ausbildungsstufe der Bibliotheksleitung</v>
      </c>
      <c r="B450" s="78"/>
      <c r="C450" s="78"/>
      <c r="D450" s="78"/>
      <c r="E450" s="19">
        <v>5</v>
      </c>
      <c r="F450" s="23">
        <f>E450/$E$800*100</f>
        <v>5</v>
      </c>
    </row>
    <row r="451" spans="1:6" hidden="1" outlineLevel="1" x14ac:dyDescent="0.2">
      <c r="B451" s="3" t="s">
        <v>37</v>
      </c>
      <c r="C451" s="3" t="s">
        <v>41</v>
      </c>
    </row>
    <row r="452" spans="1:6" hidden="1" outlineLevel="1" x14ac:dyDescent="0.2">
      <c r="A452" s="3" t="s">
        <v>45</v>
      </c>
      <c r="B452" s="18">
        <v>1</v>
      </c>
    </row>
    <row r="453" spans="1:6" hidden="1" outlineLevel="1" x14ac:dyDescent="0.2">
      <c r="A453" s="3" t="s">
        <v>6</v>
      </c>
      <c r="B453" s="18">
        <v>0.5</v>
      </c>
    </row>
    <row r="454" spans="1:6" hidden="1" outlineLevel="1" x14ac:dyDescent="0.2">
      <c r="A454" s="3" t="s">
        <v>46</v>
      </c>
      <c r="B454" s="18">
        <v>0</v>
      </c>
    </row>
    <row r="455" spans="1:6" hidden="1" outlineLevel="1" x14ac:dyDescent="0.2">
      <c r="A455" s="3" t="s">
        <v>43</v>
      </c>
      <c r="B455" s="18">
        <v>1</v>
      </c>
    </row>
    <row r="456" spans="1:6" hidden="1" outlineLevel="1" x14ac:dyDescent="0.2">
      <c r="A456" s="3" t="s">
        <v>44</v>
      </c>
      <c r="B456" s="18">
        <v>0.9</v>
      </c>
    </row>
    <row r="457" spans="1:6" hidden="1" outlineLevel="1" x14ac:dyDescent="0.2">
      <c r="A457" s="3" t="s">
        <v>42</v>
      </c>
      <c r="B457" s="18">
        <v>1</v>
      </c>
    </row>
    <row r="458" spans="1:6" hidden="1" outlineLevel="1" x14ac:dyDescent="0.2"/>
    <row r="459" spans="1:6" hidden="1" outlineLevel="1" x14ac:dyDescent="0.2"/>
    <row r="460" spans="1:6" hidden="1" outlineLevel="1" x14ac:dyDescent="0.2"/>
    <row r="461" spans="1:6" hidden="1" outlineLevel="1" x14ac:dyDescent="0.2"/>
    <row r="462" spans="1:6" hidden="1" outlineLevel="1" x14ac:dyDescent="0.2"/>
    <row r="463" spans="1:6" hidden="1" outlineLevel="1" x14ac:dyDescent="0.2"/>
    <row r="464" spans="1:6" hidden="1" outlineLevel="1" x14ac:dyDescent="0.2"/>
    <row r="465" hidden="1" outlineLevel="1" x14ac:dyDescent="0.2"/>
    <row r="466" hidden="1" outlineLevel="1" x14ac:dyDescent="0.2"/>
    <row r="467" hidden="1" outlineLevel="1" x14ac:dyDescent="0.2"/>
    <row r="468" hidden="1" outlineLevel="1" x14ac:dyDescent="0.2"/>
    <row r="469" hidden="1" outlineLevel="1" x14ac:dyDescent="0.2"/>
    <row r="470" hidden="1" outlineLevel="1" x14ac:dyDescent="0.2"/>
    <row r="471" hidden="1" outlineLevel="1" x14ac:dyDescent="0.2"/>
    <row r="472" hidden="1" outlineLevel="1" x14ac:dyDescent="0.2"/>
    <row r="473" hidden="1" outlineLevel="1" x14ac:dyDescent="0.2"/>
    <row r="474" hidden="1" outlineLevel="1" x14ac:dyDescent="0.2"/>
    <row r="475" hidden="1" outlineLevel="1" x14ac:dyDescent="0.2"/>
    <row r="476" hidden="1" outlineLevel="1" x14ac:dyDescent="0.2"/>
    <row r="477" hidden="1" outlineLevel="1" x14ac:dyDescent="0.2"/>
    <row r="478" hidden="1" outlineLevel="1" x14ac:dyDescent="0.2"/>
    <row r="479" hidden="1" outlineLevel="1" x14ac:dyDescent="0.2"/>
    <row r="480" hidden="1" outlineLevel="1" x14ac:dyDescent="0.2"/>
    <row r="481" hidden="1" outlineLevel="1" x14ac:dyDescent="0.2"/>
    <row r="482" hidden="1" outlineLevel="1" x14ac:dyDescent="0.2"/>
    <row r="483" hidden="1" outlineLevel="1" x14ac:dyDescent="0.2"/>
    <row r="484" hidden="1" outlineLevel="1" x14ac:dyDescent="0.2"/>
    <row r="485" hidden="1" outlineLevel="1" x14ac:dyDescent="0.2"/>
    <row r="486" hidden="1" outlineLevel="1" x14ac:dyDescent="0.2"/>
    <row r="487" hidden="1" outlineLevel="1" x14ac:dyDescent="0.2"/>
    <row r="488" hidden="1" outlineLevel="1" x14ac:dyDescent="0.2"/>
    <row r="489" hidden="1" outlineLevel="1" x14ac:dyDescent="0.2"/>
    <row r="490" hidden="1" outlineLevel="1" x14ac:dyDescent="0.2"/>
    <row r="491" hidden="1" outlineLevel="1" x14ac:dyDescent="0.2"/>
    <row r="492" hidden="1" outlineLevel="1" x14ac:dyDescent="0.2"/>
    <row r="493" hidden="1" outlineLevel="1" x14ac:dyDescent="0.2"/>
    <row r="494" hidden="1" outlineLevel="1" x14ac:dyDescent="0.2"/>
    <row r="495" hidden="1" outlineLevel="1" x14ac:dyDescent="0.2"/>
    <row r="496" hidden="1" outlineLevel="1" x14ac:dyDescent="0.2"/>
    <row r="497" spans="1:6" hidden="1" outlineLevel="1" x14ac:dyDescent="0.2"/>
    <row r="498" spans="1:6" hidden="1" outlineLevel="1" x14ac:dyDescent="0.2"/>
    <row r="499" spans="1:6" hidden="1" outlineLevel="1" x14ac:dyDescent="0.2"/>
    <row r="500" spans="1:6" collapsed="1" x14ac:dyDescent="0.2">
      <c r="A500" s="78" t="str">
        <f>Eingaben!B72</f>
        <v>Arbeit in der Bibliothek (4.5 Wochenstunden pro 1000 Medien)</v>
      </c>
      <c r="B500" s="78"/>
      <c r="C500" s="78"/>
      <c r="D500" s="78"/>
      <c r="E500" s="19">
        <v>5</v>
      </c>
      <c r="F500" s="23">
        <f>E500/$E$800*100</f>
        <v>5</v>
      </c>
    </row>
    <row r="501" spans="1:6" hidden="1" outlineLevel="1" x14ac:dyDescent="0.2">
      <c r="A501" s="3" t="str">
        <f>Eingaben!B75</f>
        <v>geleistete Wochenstunden in % des Sollwerts</v>
      </c>
      <c r="B501" s="3" t="s">
        <v>37</v>
      </c>
      <c r="C501" s="3" t="s">
        <v>41</v>
      </c>
    </row>
    <row r="502" spans="1:6" hidden="1" outlineLevel="1" x14ac:dyDescent="0.2">
      <c r="A502" s="18">
        <v>0</v>
      </c>
      <c r="B502" s="18">
        <v>0</v>
      </c>
      <c r="C502" s="18">
        <v>1</v>
      </c>
    </row>
    <row r="503" spans="1:6" hidden="1" outlineLevel="1" x14ac:dyDescent="0.2">
      <c r="A503" s="18">
        <v>0.1</v>
      </c>
      <c r="B503" s="18">
        <v>0.1</v>
      </c>
    </row>
    <row r="504" spans="1:6" hidden="1" outlineLevel="1" x14ac:dyDescent="0.2">
      <c r="A504" s="18">
        <v>0.2</v>
      </c>
      <c r="B504" s="18">
        <v>0.2</v>
      </c>
    </row>
    <row r="505" spans="1:6" hidden="1" outlineLevel="1" x14ac:dyDescent="0.2">
      <c r="A505" s="18">
        <v>0.3</v>
      </c>
      <c r="B505" s="18">
        <v>0.3</v>
      </c>
    </row>
    <row r="506" spans="1:6" hidden="1" outlineLevel="1" x14ac:dyDescent="0.2">
      <c r="A506" s="18">
        <v>0.4</v>
      </c>
      <c r="B506" s="18">
        <v>0.4</v>
      </c>
    </row>
    <row r="507" spans="1:6" hidden="1" outlineLevel="1" x14ac:dyDescent="0.2">
      <c r="A507" s="18">
        <v>0.5</v>
      </c>
      <c r="B507" s="18">
        <v>0.5</v>
      </c>
    </row>
    <row r="508" spans="1:6" hidden="1" outlineLevel="1" x14ac:dyDescent="0.2">
      <c r="A508" s="18">
        <v>0.6</v>
      </c>
      <c r="B508" s="18">
        <v>0.6</v>
      </c>
    </row>
    <row r="509" spans="1:6" hidden="1" outlineLevel="1" x14ac:dyDescent="0.2">
      <c r="A509" s="18">
        <v>0.7</v>
      </c>
      <c r="B509" s="18">
        <v>0.7</v>
      </c>
    </row>
    <row r="510" spans="1:6" hidden="1" outlineLevel="1" x14ac:dyDescent="0.2">
      <c r="A510" s="18">
        <v>0.8</v>
      </c>
      <c r="B510" s="18">
        <v>0.8</v>
      </c>
    </row>
    <row r="511" spans="1:6" hidden="1" outlineLevel="1" x14ac:dyDescent="0.2">
      <c r="A511" s="18">
        <v>0.9</v>
      </c>
      <c r="B511" s="18">
        <v>0.9</v>
      </c>
    </row>
    <row r="512" spans="1:6" hidden="1" outlineLevel="1" x14ac:dyDescent="0.2">
      <c r="A512" s="18">
        <v>1</v>
      </c>
      <c r="B512" s="18">
        <v>1</v>
      </c>
    </row>
    <row r="513" hidden="1" outlineLevel="1" x14ac:dyDescent="0.2"/>
    <row r="514" hidden="1" outlineLevel="1" x14ac:dyDescent="0.2"/>
    <row r="515" hidden="1" outlineLevel="1" x14ac:dyDescent="0.2"/>
    <row r="516" hidden="1" outlineLevel="1" x14ac:dyDescent="0.2"/>
    <row r="517" hidden="1" outlineLevel="1" x14ac:dyDescent="0.2"/>
    <row r="518" hidden="1" outlineLevel="1" x14ac:dyDescent="0.2"/>
    <row r="519" hidden="1" outlineLevel="1" x14ac:dyDescent="0.2"/>
    <row r="520" hidden="1" outlineLevel="1" x14ac:dyDescent="0.2"/>
    <row r="521" hidden="1" outlineLevel="1" x14ac:dyDescent="0.2"/>
    <row r="522" hidden="1" outlineLevel="1" x14ac:dyDescent="0.2"/>
    <row r="523" hidden="1" outlineLevel="1" x14ac:dyDescent="0.2"/>
    <row r="524" hidden="1" outlineLevel="1" x14ac:dyDescent="0.2"/>
    <row r="525" hidden="1" outlineLevel="1" x14ac:dyDescent="0.2"/>
    <row r="526" hidden="1" outlineLevel="1" x14ac:dyDescent="0.2"/>
    <row r="527" hidden="1" outlineLevel="1" x14ac:dyDescent="0.2"/>
    <row r="528" hidden="1" outlineLevel="1" x14ac:dyDescent="0.2"/>
    <row r="529" hidden="1" outlineLevel="1" x14ac:dyDescent="0.2"/>
    <row r="530" hidden="1" outlineLevel="1" x14ac:dyDescent="0.2"/>
    <row r="531" hidden="1" outlineLevel="1" x14ac:dyDescent="0.2"/>
    <row r="532" hidden="1" outlineLevel="1" x14ac:dyDescent="0.2"/>
    <row r="533" hidden="1" outlineLevel="1" x14ac:dyDescent="0.2"/>
    <row r="534" hidden="1" outlineLevel="1" x14ac:dyDescent="0.2"/>
    <row r="535" hidden="1" outlineLevel="1" x14ac:dyDescent="0.2"/>
    <row r="536" hidden="1" outlineLevel="1" x14ac:dyDescent="0.2"/>
    <row r="537" hidden="1" outlineLevel="1" x14ac:dyDescent="0.2"/>
    <row r="538" hidden="1" outlineLevel="1" x14ac:dyDescent="0.2"/>
    <row r="539" hidden="1" outlineLevel="1" x14ac:dyDescent="0.2"/>
    <row r="540" hidden="1" outlineLevel="1" x14ac:dyDescent="0.2"/>
    <row r="541" hidden="1" outlineLevel="1" x14ac:dyDescent="0.2"/>
    <row r="542" hidden="1" outlineLevel="1" x14ac:dyDescent="0.2"/>
    <row r="543" hidden="1" outlineLevel="1" x14ac:dyDescent="0.2"/>
    <row r="544" hidden="1" outlineLevel="1" x14ac:dyDescent="0.2"/>
    <row r="545" spans="1:6" hidden="1" outlineLevel="1" x14ac:dyDescent="0.2"/>
    <row r="546" spans="1:6" hidden="1" outlineLevel="1" x14ac:dyDescent="0.2"/>
    <row r="547" spans="1:6" hidden="1" outlineLevel="1" x14ac:dyDescent="0.2"/>
    <row r="548" spans="1:6" hidden="1" outlineLevel="1" x14ac:dyDescent="0.2"/>
    <row r="549" spans="1:6" hidden="1" outlineLevel="1" x14ac:dyDescent="0.2"/>
    <row r="550" spans="1:6" collapsed="1" x14ac:dyDescent="0.2">
      <c r="A550" s="78" t="str">
        <f>Eingaben!B77</f>
        <v>Erschliessung gemäss AT7 (Arbeitstechnik der SAB)</v>
      </c>
      <c r="B550" s="78"/>
      <c r="C550" s="78"/>
      <c r="D550" s="78"/>
      <c r="E550" s="19">
        <v>10</v>
      </c>
      <c r="F550" s="23">
        <f>E550/$E$800*100</f>
        <v>10</v>
      </c>
    </row>
    <row r="551" spans="1:6" ht="45" hidden="1" outlineLevel="1" x14ac:dyDescent="0.2">
      <c r="A551" s="3" t="str">
        <f>Eingaben!B78</f>
        <v>Schätzen Sie, zu wie viel Prozent Sie die Normen der Arbeitstechnik bezüglich Formal- und Sachkatalogisierung (v.a. Beschlagwortung der Sachmedien) sowie Aufstellung erfüllen.</v>
      </c>
      <c r="B551" s="3" t="s">
        <v>37</v>
      </c>
      <c r="C551" s="3" t="s">
        <v>41</v>
      </c>
    </row>
    <row r="552" spans="1:6" hidden="1" outlineLevel="1" x14ac:dyDescent="0.2">
      <c r="A552" s="18">
        <v>0</v>
      </c>
      <c r="B552" s="18">
        <v>0</v>
      </c>
      <c r="C552" s="18">
        <v>1</v>
      </c>
    </row>
    <row r="553" spans="1:6" hidden="1" outlineLevel="1" x14ac:dyDescent="0.2">
      <c r="A553" s="18">
        <v>0.1</v>
      </c>
      <c r="B553" s="18">
        <v>0.1</v>
      </c>
    </row>
    <row r="554" spans="1:6" hidden="1" outlineLevel="1" x14ac:dyDescent="0.2">
      <c r="A554" s="18">
        <v>0.2</v>
      </c>
      <c r="B554" s="18">
        <v>0.2</v>
      </c>
    </row>
    <row r="555" spans="1:6" hidden="1" outlineLevel="1" x14ac:dyDescent="0.2">
      <c r="A555" s="18">
        <v>0.3</v>
      </c>
      <c r="B555" s="18">
        <v>0.3</v>
      </c>
    </row>
    <row r="556" spans="1:6" hidden="1" outlineLevel="1" x14ac:dyDescent="0.2">
      <c r="A556" s="18">
        <v>0.4</v>
      </c>
      <c r="B556" s="18">
        <v>0.4</v>
      </c>
    </row>
    <row r="557" spans="1:6" hidden="1" outlineLevel="1" x14ac:dyDescent="0.2">
      <c r="A557" s="18">
        <v>0.5</v>
      </c>
      <c r="B557" s="18">
        <v>0.5</v>
      </c>
    </row>
    <row r="558" spans="1:6" hidden="1" outlineLevel="1" x14ac:dyDescent="0.2">
      <c r="A558" s="18">
        <v>0.6</v>
      </c>
      <c r="B558" s="18">
        <v>0.6</v>
      </c>
    </row>
    <row r="559" spans="1:6" hidden="1" outlineLevel="1" x14ac:dyDescent="0.2">
      <c r="A559" s="18">
        <v>0.7</v>
      </c>
      <c r="B559" s="18">
        <v>0.7</v>
      </c>
    </row>
    <row r="560" spans="1:6" hidden="1" outlineLevel="1" x14ac:dyDescent="0.2">
      <c r="A560" s="18">
        <v>0.8</v>
      </c>
      <c r="B560" s="18">
        <v>0.8</v>
      </c>
    </row>
    <row r="561" spans="1:2" hidden="1" outlineLevel="1" x14ac:dyDescent="0.2">
      <c r="A561" s="18">
        <v>0.9</v>
      </c>
      <c r="B561" s="18">
        <v>0.9</v>
      </c>
    </row>
    <row r="562" spans="1:2" hidden="1" outlineLevel="1" x14ac:dyDescent="0.2">
      <c r="A562" s="18">
        <v>1</v>
      </c>
      <c r="B562" s="18">
        <v>1</v>
      </c>
    </row>
    <row r="563" spans="1:2" hidden="1" outlineLevel="1" x14ac:dyDescent="0.2"/>
    <row r="564" spans="1:2" hidden="1" outlineLevel="1" x14ac:dyDescent="0.2"/>
    <row r="565" spans="1:2" hidden="1" outlineLevel="1" x14ac:dyDescent="0.2"/>
    <row r="566" spans="1:2" hidden="1" outlineLevel="1" x14ac:dyDescent="0.2"/>
    <row r="567" spans="1:2" hidden="1" outlineLevel="1" x14ac:dyDescent="0.2"/>
    <row r="568" spans="1:2" hidden="1" outlineLevel="1" x14ac:dyDescent="0.2"/>
    <row r="569" spans="1:2" hidden="1" outlineLevel="1" x14ac:dyDescent="0.2"/>
    <row r="570" spans="1:2" hidden="1" outlineLevel="1" x14ac:dyDescent="0.2"/>
    <row r="571" spans="1:2" hidden="1" outlineLevel="1" x14ac:dyDescent="0.2"/>
    <row r="572" spans="1:2" hidden="1" outlineLevel="1" x14ac:dyDescent="0.2"/>
    <row r="573" spans="1:2" hidden="1" outlineLevel="1" x14ac:dyDescent="0.2"/>
    <row r="574" spans="1:2" hidden="1" outlineLevel="1" x14ac:dyDescent="0.2"/>
    <row r="575" spans="1:2" hidden="1" outlineLevel="1" x14ac:dyDescent="0.2"/>
    <row r="576" spans="1:2" hidden="1" outlineLevel="1" x14ac:dyDescent="0.2"/>
    <row r="577" hidden="1" outlineLevel="1" x14ac:dyDescent="0.2"/>
    <row r="578" hidden="1" outlineLevel="1" x14ac:dyDescent="0.2"/>
    <row r="579" hidden="1" outlineLevel="1" x14ac:dyDescent="0.2"/>
    <row r="580" hidden="1" outlineLevel="1" x14ac:dyDescent="0.2"/>
    <row r="581" hidden="1" outlineLevel="1" x14ac:dyDescent="0.2"/>
    <row r="582" hidden="1" outlineLevel="1" x14ac:dyDescent="0.2"/>
    <row r="583" hidden="1" outlineLevel="1" x14ac:dyDescent="0.2"/>
    <row r="584" hidden="1" outlineLevel="1" x14ac:dyDescent="0.2"/>
    <row r="585" hidden="1" outlineLevel="1" x14ac:dyDescent="0.2"/>
    <row r="586" hidden="1" outlineLevel="1" x14ac:dyDescent="0.2"/>
    <row r="587" hidden="1" outlineLevel="1" x14ac:dyDescent="0.2"/>
    <row r="588" hidden="1" outlineLevel="1" x14ac:dyDescent="0.2"/>
    <row r="589" hidden="1" outlineLevel="1" x14ac:dyDescent="0.2"/>
    <row r="590" hidden="1" outlineLevel="1" x14ac:dyDescent="0.2"/>
    <row r="591" hidden="1" outlineLevel="1" x14ac:dyDescent="0.2"/>
    <row r="592" hidden="1" outlineLevel="1" x14ac:dyDescent="0.2"/>
    <row r="593" spans="1:6" hidden="1" outlineLevel="1" x14ac:dyDescent="0.2"/>
    <row r="594" spans="1:6" hidden="1" outlineLevel="1" x14ac:dyDescent="0.2"/>
    <row r="595" spans="1:6" hidden="1" outlineLevel="1" x14ac:dyDescent="0.2"/>
    <row r="596" spans="1:6" hidden="1" outlineLevel="1" x14ac:dyDescent="0.2"/>
    <row r="597" spans="1:6" hidden="1" outlineLevel="1" x14ac:dyDescent="0.2"/>
    <row r="598" spans="1:6" hidden="1" outlineLevel="1" x14ac:dyDescent="0.2"/>
    <row r="599" spans="1:6" hidden="1" outlineLevel="1" x14ac:dyDescent="0.2"/>
    <row r="600" spans="1:6" collapsed="1" x14ac:dyDescent="0.2">
      <c r="A600" s="78" t="str">
        <f>Eingaben!B80</f>
        <v>Präsenz im Internet</v>
      </c>
      <c r="B600" s="78"/>
      <c r="C600" s="78"/>
      <c r="D600" s="78"/>
      <c r="E600" s="19">
        <v>2</v>
      </c>
      <c r="F600" s="23">
        <f>E600/$E$800*100</f>
        <v>2</v>
      </c>
    </row>
    <row r="601" spans="1:6" hidden="1" outlineLevel="1" x14ac:dyDescent="0.2">
      <c r="A601" s="3"/>
      <c r="B601" s="3"/>
      <c r="C601" s="3"/>
    </row>
    <row r="602" spans="1:6" hidden="1" outlineLevel="1" x14ac:dyDescent="0.2">
      <c r="A602" s="18"/>
      <c r="B602" s="18"/>
      <c r="C602" s="18"/>
    </row>
    <row r="603" spans="1:6" hidden="1" outlineLevel="1" x14ac:dyDescent="0.2">
      <c r="A603" s="18"/>
      <c r="B603" s="18"/>
    </row>
    <row r="604" spans="1:6" hidden="1" outlineLevel="1" x14ac:dyDescent="0.2">
      <c r="A604" s="18"/>
      <c r="B604" s="18"/>
    </row>
    <row r="605" spans="1:6" hidden="1" outlineLevel="1" x14ac:dyDescent="0.2">
      <c r="A605" s="18"/>
      <c r="B605" s="18"/>
    </row>
    <row r="606" spans="1:6" hidden="1" outlineLevel="1" x14ac:dyDescent="0.2">
      <c r="A606" s="18"/>
      <c r="B606" s="18"/>
    </row>
    <row r="607" spans="1:6" hidden="1" outlineLevel="1" x14ac:dyDescent="0.2">
      <c r="A607" s="18"/>
      <c r="B607" s="18"/>
    </row>
    <row r="608" spans="1:6" hidden="1" outlineLevel="1" x14ac:dyDescent="0.2">
      <c r="A608" s="18"/>
      <c r="B608" s="18"/>
    </row>
    <row r="609" spans="1:3" hidden="1" outlineLevel="1" x14ac:dyDescent="0.2">
      <c r="A609" s="18"/>
      <c r="B609" s="18"/>
    </row>
    <row r="610" spans="1:3" hidden="1" outlineLevel="1" x14ac:dyDescent="0.2">
      <c r="A610" s="18"/>
      <c r="B610" s="18"/>
    </row>
    <row r="611" spans="1:3" hidden="1" outlineLevel="1" x14ac:dyDescent="0.2">
      <c r="A611" s="18"/>
      <c r="B611" s="18"/>
    </row>
    <row r="612" spans="1:3" hidden="1" outlineLevel="1" x14ac:dyDescent="0.2">
      <c r="A612" s="18"/>
      <c r="B612" s="18"/>
    </row>
    <row r="613" spans="1:3" hidden="1" outlineLevel="1" x14ac:dyDescent="0.2"/>
    <row r="614" spans="1:3" hidden="1" outlineLevel="1" x14ac:dyDescent="0.2"/>
    <row r="615" spans="1:3" hidden="1" outlineLevel="1" x14ac:dyDescent="0.2">
      <c r="A615" s="3"/>
      <c r="B615" s="3"/>
      <c r="C615" s="3"/>
    </row>
    <row r="616" spans="1:3" hidden="1" outlineLevel="1" x14ac:dyDescent="0.2">
      <c r="A616" s="18"/>
      <c r="B616" s="18"/>
      <c r="C616" s="18"/>
    </row>
    <row r="617" spans="1:3" hidden="1" outlineLevel="1" x14ac:dyDescent="0.2">
      <c r="A617" s="18"/>
      <c r="B617" s="18"/>
    </row>
    <row r="618" spans="1:3" hidden="1" outlineLevel="1" x14ac:dyDescent="0.2">
      <c r="A618" s="18"/>
      <c r="B618" s="18"/>
    </row>
    <row r="619" spans="1:3" hidden="1" outlineLevel="1" x14ac:dyDescent="0.2">
      <c r="A619" s="18"/>
      <c r="B619" s="18"/>
    </row>
    <row r="620" spans="1:3" hidden="1" outlineLevel="1" x14ac:dyDescent="0.2">
      <c r="A620" s="18"/>
      <c r="B620" s="18"/>
    </row>
    <row r="621" spans="1:3" hidden="1" outlineLevel="1" x14ac:dyDescent="0.2">
      <c r="A621" s="18"/>
      <c r="B621" s="18"/>
    </row>
    <row r="622" spans="1:3" hidden="1" outlineLevel="1" x14ac:dyDescent="0.2">
      <c r="A622" s="18"/>
      <c r="B622" s="18"/>
    </row>
    <row r="623" spans="1:3" hidden="1" outlineLevel="1" x14ac:dyDescent="0.2">
      <c r="A623" s="18"/>
      <c r="B623" s="18"/>
    </row>
    <row r="624" spans="1:3" hidden="1" outlineLevel="1" x14ac:dyDescent="0.2">
      <c r="A624" s="18"/>
      <c r="B624" s="18"/>
    </row>
    <row r="625" spans="1:2" hidden="1" outlineLevel="1" x14ac:dyDescent="0.2">
      <c r="A625" s="18"/>
      <c r="B625" s="18"/>
    </row>
    <row r="626" spans="1:2" hidden="1" outlineLevel="1" x14ac:dyDescent="0.2">
      <c r="A626" s="18"/>
      <c r="B626" s="18"/>
    </row>
    <row r="627" spans="1:2" hidden="1" outlineLevel="1" x14ac:dyDescent="0.2"/>
    <row r="628" spans="1:2" hidden="1" outlineLevel="1" x14ac:dyDescent="0.2"/>
    <row r="629" spans="1:2" hidden="1" outlineLevel="1" x14ac:dyDescent="0.2"/>
    <row r="630" spans="1:2" hidden="1" outlineLevel="1" x14ac:dyDescent="0.2"/>
    <row r="631" spans="1:2" hidden="1" outlineLevel="1" x14ac:dyDescent="0.2"/>
    <row r="632" spans="1:2" hidden="1" outlineLevel="1" x14ac:dyDescent="0.2"/>
    <row r="633" spans="1:2" hidden="1" outlineLevel="1" x14ac:dyDescent="0.2"/>
    <row r="634" spans="1:2" hidden="1" outlineLevel="1" x14ac:dyDescent="0.2"/>
    <row r="635" spans="1:2" hidden="1" outlineLevel="1" x14ac:dyDescent="0.2"/>
    <row r="636" spans="1:2" hidden="1" outlineLevel="1" x14ac:dyDescent="0.2"/>
    <row r="637" spans="1:2" hidden="1" outlineLevel="1" x14ac:dyDescent="0.2"/>
    <row r="638" spans="1:2" hidden="1" outlineLevel="1" x14ac:dyDescent="0.2"/>
    <row r="639" spans="1:2" hidden="1" outlineLevel="1" x14ac:dyDescent="0.2"/>
    <row r="640" spans="1:2" hidden="1" outlineLevel="1" x14ac:dyDescent="0.2"/>
    <row r="641" spans="1:6" hidden="1" outlineLevel="1" x14ac:dyDescent="0.2"/>
    <row r="642" spans="1:6" hidden="1" outlineLevel="1" x14ac:dyDescent="0.2"/>
    <row r="643" spans="1:6" hidden="1" outlineLevel="1" x14ac:dyDescent="0.2"/>
    <row r="644" spans="1:6" hidden="1" outlineLevel="1" x14ac:dyDescent="0.2"/>
    <row r="645" spans="1:6" hidden="1" outlineLevel="1" x14ac:dyDescent="0.2"/>
    <row r="646" spans="1:6" hidden="1" outlineLevel="1" x14ac:dyDescent="0.2"/>
    <row r="647" spans="1:6" hidden="1" outlineLevel="1" x14ac:dyDescent="0.2"/>
    <row r="648" spans="1:6" hidden="1" outlineLevel="1" x14ac:dyDescent="0.2"/>
    <row r="649" spans="1:6" hidden="1" outlineLevel="1" x14ac:dyDescent="0.2"/>
    <row r="650" spans="1:6" collapsed="1" x14ac:dyDescent="0.2">
      <c r="A650" s="17" t="str">
        <f>Eingaben!B83</f>
        <v>Zusammenarbeit mit öffentl. Bibliotheken (Gemeinde- / Stadt- / Pestalozzi- / komb. Gemeinde-Schulbibl.)</v>
      </c>
      <c r="E650" s="19">
        <v>10</v>
      </c>
      <c r="F650" s="23">
        <f>E650/$E$800*100</f>
        <v>10</v>
      </c>
    </row>
    <row r="651" spans="1:6" hidden="1" outlineLevel="1" x14ac:dyDescent="0.2">
      <c r="B651" s="3" t="s">
        <v>37</v>
      </c>
      <c r="C651" s="3" t="s">
        <v>41</v>
      </c>
    </row>
    <row r="652" spans="1:6" ht="22.5" hidden="1" outlineLevel="1" x14ac:dyDescent="0.2">
      <c r="A652" s="3" t="str">
        <f>Eingaben!B84</f>
        <v>regelmässiger Besuch von Klassen in einer öffentlichen Bibliothek (Gewichtung: 40%)</v>
      </c>
      <c r="C652" s="18">
        <v>0.4</v>
      </c>
    </row>
    <row r="653" spans="1:6" ht="22.5" hidden="1" outlineLevel="1" x14ac:dyDescent="0.2">
      <c r="A653" s="3" t="str">
        <f>Eingaben!B85</f>
        <v>Besuch von Personal der öffentlichen Bibliothek in der Schule (Gewichtung: 10%)</v>
      </c>
      <c r="C653" s="18">
        <v>0.1</v>
      </c>
    </row>
    <row r="654" spans="1:6" ht="22.5" hidden="1" outlineLevel="1" x14ac:dyDescent="0.2">
      <c r="A654" s="3" t="str">
        <f>Eingaben!B86</f>
        <v>Absprache bezüglich Bestand / Neuanschaffungen mit öffentlichen Bibliotheken (Gewichtung: 20%)</v>
      </c>
      <c r="C654" s="18">
        <v>0.2</v>
      </c>
    </row>
    <row r="655" spans="1:6" ht="22.5" hidden="1" outlineLevel="1" x14ac:dyDescent="0.2">
      <c r="A655" s="3" t="str">
        <f>Eingaben!B87</f>
        <v>Mitarbeit von Personen der öffentlichen Bibliothek in der Schulbibliothek (Gewichtung: 10%)</v>
      </c>
      <c r="C655" s="18">
        <v>0.1</v>
      </c>
    </row>
    <row r="656" spans="1:6" ht="22.5" hidden="1" outlineLevel="1" x14ac:dyDescent="0.2">
      <c r="A656" s="3" t="str">
        <f>Eingaben!B88</f>
        <v>Bestand der öffentlichen Bibliothek in der Schulbibliothek abrufbar (Gewichtung: 10%)</v>
      </c>
      <c r="C656" s="18">
        <v>0.1</v>
      </c>
    </row>
    <row r="657" spans="1:3" ht="22.5" hidden="1" outlineLevel="1" x14ac:dyDescent="0.2">
      <c r="A657" s="3" t="str">
        <f>Eingaben!B89</f>
        <v>gemeinsame Veranstaltungen der Bibliotheken (Gewichtung: 10%)</v>
      </c>
      <c r="C657" s="18">
        <v>0.1</v>
      </c>
    </row>
    <row r="658" spans="1:3" hidden="1" outlineLevel="1" x14ac:dyDescent="0.2"/>
    <row r="659" spans="1:3" hidden="1" outlineLevel="1" x14ac:dyDescent="0.2">
      <c r="A659" t="s">
        <v>40</v>
      </c>
      <c r="C659" s="18">
        <f>SUM(C652:C658)</f>
        <v>0.99999999999999989</v>
      </c>
    </row>
    <row r="660" spans="1:3" hidden="1" outlineLevel="1" x14ac:dyDescent="0.2"/>
    <row r="661" spans="1:3" hidden="1" outlineLevel="1" x14ac:dyDescent="0.2"/>
    <row r="662" spans="1:3" ht="26.25" hidden="1" customHeight="1" outlineLevel="1" x14ac:dyDescent="0.2">
      <c r="A662" s="3"/>
      <c r="B662" s="3"/>
      <c r="C662" s="3"/>
    </row>
    <row r="663" spans="1:3" hidden="1" outlineLevel="1" x14ac:dyDescent="0.2">
      <c r="A663" s="18"/>
      <c r="B663" s="18"/>
      <c r="C663" s="18"/>
    </row>
    <row r="664" spans="1:3" hidden="1" outlineLevel="1" x14ac:dyDescent="0.2">
      <c r="A664" s="18"/>
      <c r="B664" s="18"/>
    </row>
    <row r="665" spans="1:3" hidden="1" outlineLevel="1" x14ac:dyDescent="0.2">
      <c r="A665" s="18"/>
      <c r="B665" s="18"/>
    </row>
    <row r="666" spans="1:3" hidden="1" outlineLevel="1" x14ac:dyDescent="0.2">
      <c r="A666" s="18"/>
      <c r="B666" s="18"/>
    </row>
    <row r="667" spans="1:3" hidden="1" outlineLevel="1" x14ac:dyDescent="0.2">
      <c r="A667" s="18"/>
      <c r="B667" s="18"/>
    </row>
    <row r="668" spans="1:3" hidden="1" outlineLevel="1" x14ac:dyDescent="0.2">
      <c r="A668" s="18"/>
      <c r="B668" s="18"/>
    </row>
    <row r="669" spans="1:3" hidden="1" outlineLevel="1" x14ac:dyDescent="0.2">
      <c r="A669" s="18"/>
      <c r="B669" s="18"/>
    </row>
    <row r="670" spans="1:3" hidden="1" outlineLevel="1" x14ac:dyDescent="0.2">
      <c r="A670" s="18"/>
      <c r="B670" s="18"/>
    </row>
    <row r="671" spans="1:3" hidden="1" outlineLevel="1" x14ac:dyDescent="0.2">
      <c r="A671" s="18"/>
      <c r="B671" s="18"/>
    </row>
    <row r="672" spans="1:3" hidden="1" outlineLevel="1" x14ac:dyDescent="0.2">
      <c r="A672" s="18"/>
      <c r="B672" s="18"/>
    </row>
    <row r="673" spans="1:2" hidden="1" outlineLevel="1" x14ac:dyDescent="0.2">
      <c r="A673" s="18"/>
      <c r="B673" s="18"/>
    </row>
    <row r="674" spans="1:2" hidden="1" outlineLevel="1" x14ac:dyDescent="0.2"/>
    <row r="675" spans="1:2" hidden="1" outlineLevel="1" x14ac:dyDescent="0.2"/>
    <row r="676" spans="1:2" hidden="1" outlineLevel="1" x14ac:dyDescent="0.2"/>
    <row r="677" spans="1:2" hidden="1" outlineLevel="1" x14ac:dyDescent="0.2"/>
    <row r="678" spans="1:2" hidden="1" outlineLevel="1" x14ac:dyDescent="0.2"/>
    <row r="679" spans="1:2" hidden="1" outlineLevel="1" x14ac:dyDescent="0.2"/>
    <row r="680" spans="1:2" hidden="1" outlineLevel="1" x14ac:dyDescent="0.2"/>
    <row r="681" spans="1:2" hidden="1" outlineLevel="1" x14ac:dyDescent="0.2"/>
    <row r="682" spans="1:2" hidden="1" outlineLevel="1" x14ac:dyDescent="0.2"/>
    <row r="683" spans="1:2" hidden="1" outlineLevel="1" x14ac:dyDescent="0.2"/>
    <row r="684" spans="1:2" hidden="1" outlineLevel="1" x14ac:dyDescent="0.2"/>
    <row r="685" spans="1:2" hidden="1" outlineLevel="1" x14ac:dyDescent="0.2"/>
    <row r="686" spans="1:2" hidden="1" outlineLevel="1" x14ac:dyDescent="0.2"/>
    <row r="687" spans="1:2" hidden="1" outlineLevel="1" x14ac:dyDescent="0.2"/>
    <row r="688" spans="1:2" hidden="1" outlineLevel="1" x14ac:dyDescent="0.2"/>
    <row r="689" spans="1:6" hidden="1" outlineLevel="1" x14ac:dyDescent="0.2"/>
    <row r="690" spans="1:6" hidden="1" outlineLevel="1" x14ac:dyDescent="0.2"/>
    <row r="691" spans="1:6" hidden="1" outlineLevel="1" x14ac:dyDescent="0.2"/>
    <row r="692" spans="1:6" hidden="1" outlineLevel="1" x14ac:dyDescent="0.2"/>
    <row r="693" spans="1:6" hidden="1" outlineLevel="1" x14ac:dyDescent="0.2"/>
    <row r="694" spans="1:6" hidden="1" outlineLevel="1" x14ac:dyDescent="0.2"/>
    <row r="695" spans="1:6" hidden="1" outlineLevel="1" x14ac:dyDescent="0.2"/>
    <row r="696" spans="1:6" hidden="1" outlineLevel="1" x14ac:dyDescent="0.2"/>
    <row r="697" spans="1:6" hidden="1" outlineLevel="1" x14ac:dyDescent="0.2"/>
    <row r="698" spans="1:6" hidden="1" outlineLevel="1" x14ac:dyDescent="0.2"/>
    <row r="699" spans="1:6" hidden="1" outlineLevel="1" x14ac:dyDescent="0.2"/>
    <row r="700" spans="1:6" s="17" customFormat="1" collapsed="1" x14ac:dyDescent="0.2">
      <c r="A700" s="17" t="str">
        <f>Eingaben!B94</f>
        <v>Entschädigung</v>
      </c>
      <c r="E700" s="19">
        <v>0</v>
      </c>
      <c r="F700" s="23">
        <f>E700/$E$800*100</f>
        <v>0</v>
      </c>
    </row>
    <row r="701" spans="1:6" hidden="1" outlineLevel="1" x14ac:dyDescent="0.2"/>
    <row r="702" spans="1:6" hidden="1" outlineLevel="1" x14ac:dyDescent="0.2"/>
    <row r="703" spans="1:6" hidden="1" outlineLevel="1" x14ac:dyDescent="0.2"/>
    <row r="704" spans="1:6" hidden="1" outlineLevel="1" x14ac:dyDescent="0.2"/>
    <row r="705" hidden="1" outlineLevel="1" x14ac:dyDescent="0.2"/>
    <row r="706" hidden="1" outlineLevel="1" x14ac:dyDescent="0.2"/>
    <row r="707" hidden="1" outlineLevel="1" x14ac:dyDescent="0.2"/>
    <row r="708" hidden="1" outlineLevel="1" x14ac:dyDescent="0.2"/>
    <row r="709" hidden="1" outlineLevel="1" x14ac:dyDescent="0.2"/>
    <row r="710" hidden="1" outlineLevel="1" x14ac:dyDescent="0.2"/>
    <row r="711" hidden="1" outlineLevel="1" x14ac:dyDescent="0.2"/>
    <row r="712" hidden="1" outlineLevel="1" x14ac:dyDescent="0.2"/>
    <row r="713" hidden="1" outlineLevel="1" x14ac:dyDescent="0.2"/>
    <row r="714" hidden="1" outlineLevel="1" x14ac:dyDescent="0.2"/>
    <row r="715" hidden="1" outlineLevel="1" x14ac:dyDescent="0.2"/>
    <row r="716" hidden="1" outlineLevel="1" x14ac:dyDescent="0.2"/>
    <row r="717" hidden="1" outlineLevel="1" x14ac:dyDescent="0.2"/>
    <row r="718" hidden="1" outlineLevel="1" x14ac:dyDescent="0.2"/>
    <row r="719" hidden="1" outlineLevel="1" x14ac:dyDescent="0.2"/>
    <row r="720" hidden="1" outlineLevel="1" x14ac:dyDescent="0.2"/>
    <row r="721" hidden="1" outlineLevel="1" x14ac:dyDescent="0.2"/>
    <row r="722" hidden="1" outlineLevel="1" x14ac:dyDescent="0.2"/>
    <row r="723" hidden="1" outlineLevel="1" x14ac:dyDescent="0.2"/>
    <row r="724" hidden="1" outlineLevel="1" x14ac:dyDescent="0.2"/>
    <row r="725" hidden="1" outlineLevel="1" x14ac:dyDescent="0.2"/>
    <row r="726" hidden="1" outlineLevel="1" x14ac:dyDescent="0.2"/>
    <row r="727" hidden="1" outlineLevel="1" x14ac:dyDescent="0.2"/>
    <row r="728" hidden="1" outlineLevel="1" x14ac:dyDescent="0.2"/>
    <row r="729" hidden="1" outlineLevel="1" x14ac:dyDescent="0.2"/>
    <row r="730" hidden="1" outlineLevel="1" x14ac:dyDescent="0.2"/>
    <row r="731" hidden="1" outlineLevel="1" x14ac:dyDescent="0.2"/>
    <row r="732" hidden="1" outlineLevel="1" x14ac:dyDescent="0.2"/>
    <row r="733" hidden="1" outlineLevel="1" x14ac:dyDescent="0.2"/>
    <row r="734" hidden="1" outlineLevel="1" x14ac:dyDescent="0.2"/>
    <row r="735" hidden="1" outlineLevel="1" x14ac:dyDescent="0.2"/>
    <row r="736" hidden="1" outlineLevel="1" x14ac:dyDescent="0.2"/>
    <row r="737" spans="1:6" hidden="1" outlineLevel="1" x14ac:dyDescent="0.2"/>
    <row r="738" spans="1:6" hidden="1" outlineLevel="1" x14ac:dyDescent="0.2"/>
    <row r="739" spans="1:6" hidden="1" outlineLevel="1" x14ac:dyDescent="0.2"/>
    <row r="740" spans="1:6" hidden="1" outlineLevel="1" x14ac:dyDescent="0.2"/>
    <row r="741" spans="1:6" hidden="1" outlineLevel="1" x14ac:dyDescent="0.2"/>
    <row r="742" spans="1:6" hidden="1" outlineLevel="1" x14ac:dyDescent="0.2"/>
    <row r="743" spans="1:6" hidden="1" outlineLevel="1" x14ac:dyDescent="0.2"/>
    <row r="744" spans="1:6" hidden="1" outlineLevel="1" x14ac:dyDescent="0.2"/>
    <row r="745" spans="1:6" hidden="1" outlineLevel="1" x14ac:dyDescent="0.2"/>
    <row r="746" spans="1:6" hidden="1" outlineLevel="1" x14ac:dyDescent="0.2"/>
    <row r="747" spans="1:6" hidden="1" outlineLevel="1" x14ac:dyDescent="0.2"/>
    <row r="748" spans="1:6" hidden="1" outlineLevel="1" x14ac:dyDescent="0.2"/>
    <row r="749" spans="1:6" hidden="1" outlineLevel="1" x14ac:dyDescent="0.2"/>
    <row r="750" spans="1:6" s="17" customFormat="1" collapsed="1" x14ac:dyDescent="0.2">
      <c r="A750" s="17" t="str">
        <f>Eingaben!B91</f>
        <v>Verankerung der Bibliothek im Schulbetrieb</v>
      </c>
      <c r="E750" s="19">
        <v>5</v>
      </c>
      <c r="F750" s="23">
        <f>E750/$E$800*100</f>
        <v>5</v>
      </c>
    </row>
    <row r="751" spans="1:6" hidden="1" outlineLevel="1" x14ac:dyDescent="0.2">
      <c r="B751" s="3" t="s">
        <v>37</v>
      </c>
      <c r="C751" s="3" t="s">
        <v>41</v>
      </c>
    </row>
    <row r="752" spans="1:6" ht="45" hidden="1" outlineLevel="1" x14ac:dyDescent="0.2">
      <c r="A752" s="3" t="str">
        <f>Eingaben!B92</f>
        <v>Beurteilen Sie, zu wie viel Prozent eine ideale Zusammenarbeit zwischen Bibliothek und Lehrpersonen besteht (regelmässiges Traktandum an Teamsitzungen, Mithilfe bei Ausleihe, Anschaffungen, Beratungen…)</v>
      </c>
    </row>
    <row r="753" spans="1:2" hidden="1" outlineLevel="1" x14ac:dyDescent="0.2">
      <c r="A753" s="18">
        <v>0</v>
      </c>
      <c r="B753" s="18">
        <v>0</v>
      </c>
    </row>
    <row r="754" spans="1:2" hidden="1" outlineLevel="1" x14ac:dyDescent="0.2">
      <c r="A754" s="18">
        <v>0.1</v>
      </c>
      <c r="B754" s="18">
        <v>0.1</v>
      </c>
    </row>
    <row r="755" spans="1:2" hidden="1" outlineLevel="1" x14ac:dyDescent="0.2">
      <c r="A755" s="18">
        <v>0.2</v>
      </c>
      <c r="B755" s="18">
        <v>0.2</v>
      </c>
    </row>
    <row r="756" spans="1:2" hidden="1" outlineLevel="1" x14ac:dyDescent="0.2">
      <c r="A756" s="18">
        <v>0.3</v>
      </c>
      <c r="B756" s="18">
        <v>0.3</v>
      </c>
    </row>
    <row r="757" spans="1:2" hidden="1" outlineLevel="1" x14ac:dyDescent="0.2">
      <c r="A757" s="18">
        <v>0.4</v>
      </c>
      <c r="B757" s="18">
        <v>0.4</v>
      </c>
    </row>
    <row r="758" spans="1:2" hidden="1" outlineLevel="1" x14ac:dyDescent="0.2">
      <c r="A758" s="18">
        <v>0.5</v>
      </c>
      <c r="B758" s="18">
        <v>0.5</v>
      </c>
    </row>
    <row r="759" spans="1:2" hidden="1" outlineLevel="1" x14ac:dyDescent="0.2">
      <c r="A759" s="18">
        <v>0.6</v>
      </c>
      <c r="B759" s="18">
        <v>0.6</v>
      </c>
    </row>
    <row r="760" spans="1:2" hidden="1" outlineLevel="1" x14ac:dyDescent="0.2">
      <c r="A760" s="18">
        <v>0.7</v>
      </c>
      <c r="B760" s="18">
        <v>0.7</v>
      </c>
    </row>
    <row r="761" spans="1:2" hidden="1" outlineLevel="1" x14ac:dyDescent="0.2">
      <c r="A761" s="18">
        <v>0.8</v>
      </c>
      <c r="B761" s="18">
        <v>0.8</v>
      </c>
    </row>
    <row r="762" spans="1:2" hidden="1" outlineLevel="1" x14ac:dyDescent="0.2">
      <c r="A762" s="18">
        <v>0.9</v>
      </c>
      <c r="B762" s="18">
        <v>0.9</v>
      </c>
    </row>
    <row r="763" spans="1:2" hidden="1" outlineLevel="1" x14ac:dyDescent="0.2">
      <c r="A763" s="18">
        <v>1</v>
      </c>
      <c r="B763" s="18">
        <v>1</v>
      </c>
    </row>
    <row r="764" spans="1:2" hidden="1" outlineLevel="1" x14ac:dyDescent="0.2"/>
    <row r="765" spans="1:2" hidden="1" outlineLevel="1" x14ac:dyDescent="0.2"/>
    <row r="766" spans="1:2" hidden="1" outlineLevel="1" x14ac:dyDescent="0.2"/>
    <row r="767" spans="1:2" hidden="1" outlineLevel="1" x14ac:dyDescent="0.2"/>
    <row r="768" spans="1:2" hidden="1" outlineLevel="1" x14ac:dyDescent="0.2"/>
    <row r="769" hidden="1" outlineLevel="1" x14ac:dyDescent="0.2"/>
    <row r="770" hidden="1" outlineLevel="1" x14ac:dyDescent="0.2"/>
    <row r="771" hidden="1" outlineLevel="1" x14ac:dyDescent="0.2"/>
    <row r="772" hidden="1" outlineLevel="1" x14ac:dyDescent="0.2"/>
    <row r="773" hidden="1" outlineLevel="1" x14ac:dyDescent="0.2"/>
    <row r="774" hidden="1" outlineLevel="1" x14ac:dyDescent="0.2"/>
    <row r="775" hidden="1" outlineLevel="1" x14ac:dyDescent="0.2"/>
    <row r="776" hidden="1" outlineLevel="1" x14ac:dyDescent="0.2"/>
    <row r="777" hidden="1" outlineLevel="1" x14ac:dyDescent="0.2"/>
    <row r="778" hidden="1" outlineLevel="1" x14ac:dyDescent="0.2"/>
    <row r="779" hidden="1" outlineLevel="1" x14ac:dyDescent="0.2"/>
    <row r="780" hidden="1" outlineLevel="1" x14ac:dyDescent="0.2"/>
    <row r="781" hidden="1" outlineLevel="1" x14ac:dyDescent="0.2"/>
    <row r="782" hidden="1" outlineLevel="1" x14ac:dyDescent="0.2"/>
    <row r="783" hidden="1" outlineLevel="1" x14ac:dyDescent="0.2"/>
    <row r="784" hidden="1" outlineLevel="1" x14ac:dyDescent="0.2"/>
    <row r="785" spans="1:6" hidden="1" outlineLevel="1" x14ac:dyDescent="0.2"/>
    <row r="786" spans="1:6" hidden="1" outlineLevel="1" x14ac:dyDescent="0.2"/>
    <row r="787" spans="1:6" hidden="1" outlineLevel="1" x14ac:dyDescent="0.2"/>
    <row r="788" spans="1:6" hidden="1" outlineLevel="1" x14ac:dyDescent="0.2"/>
    <row r="789" spans="1:6" hidden="1" outlineLevel="1" x14ac:dyDescent="0.2"/>
    <row r="790" spans="1:6" hidden="1" outlineLevel="1" x14ac:dyDescent="0.2"/>
    <row r="791" spans="1:6" hidden="1" outlineLevel="1" x14ac:dyDescent="0.2"/>
    <row r="792" spans="1:6" hidden="1" outlineLevel="1" x14ac:dyDescent="0.2"/>
    <row r="793" spans="1:6" hidden="1" outlineLevel="1" x14ac:dyDescent="0.2"/>
    <row r="794" spans="1:6" hidden="1" outlineLevel="1" x14ac:dyDescent="0.2"/>
    <row r="795" spans="1:6" hidden="1" outlineLevel="1" x14ac:dyDescent="0.2"/>
    <row r="796" spans="1:6" hidden="1" outlineLevel="1" x14ac:dyDescent="0.2"/>
    <row r="797" spans="1:6" hidden="1" outlineLevel="1" x14ac:dyDescent="0.2"/>
    <row r="798" spans="1:6" hidden="1" outlineLevel="1" x14ac:dyDescent="0.2"/>
    <row r="799" spans="1:6" hidden="1" outlineLevel="1" x14ac:dyDescent="0.2"/>
    <row r="800" spans="1:6" x14ac:dyDescent="0.2">
      <c r="A800" s="17" t="s">
        <v>40</v>
      </c>
      <c r="E800" s="21">
        <f>SUM(E2:E799)</f>
        <v>100</v>
      </c>
      <c r="F800" s="21">
        <f>SUM(F2:F799)</f>
        <v>100</v>
      </c>
    </row>
  </sheetData>
  <sheetProtection selectLockedCells="1"/>
  <mergeCells count="11">
    <mergeCell ref="A550:D550"/>
    <mergeCell ref="A600:D600"/>
    <mergeCell ref="A300:D300"/>
    <mergeCell ref="A350:D350"/>
    <mergeCell ref="A400:D400"/>
    <mergeCell ref="A450:D450"/>
    <mergeCell ref="A50:D50"/>
    <mergeCell ref="A150:D150"/>
    <mergeCell ref="A200:D200"/>
    <mergeCell ref="A250:D250"/>
    <mergeCell ref="A500:D500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0:E102"/>
  <sheetViews>
    <sheetView topLeftCell="A88" workbookViewId="0">
      <selection activeCell="A96" sqref="A96"/>
    </sheetView>
  </sheetViews>
  <sheetFormatPr baseColWidth="10" defaultRowHeight="12.75" x14ac:dyDescent="0.2"/>
  <cols>
    <col min="1" max="1" width="11.42578125" style="9" customWidth="1"/>
    <col min="2" max="2" width="64.28515625" style="10" customWidth="1"/>
    <col min="3" max="3" width="13.28515625" style="9" customWidth="1"/>
    <col min="4" max="16384" width="11.42578125" style="10"/>
  </cols>
  <sheetData>
    <row r="10" spans="1:4" s="4" customFormat="1" x14ac:dyDescent="0.2">
      <c r="A10" s="5">
        <v>2</v>
      </c>
      <c r="B10" s="4" t="s">
        <v>14</v>
      </c>
      <c r="C10" s="5"/>
    </row>
    <row r="11" spans="1:4" s="4" customFormat="1" x14ac:dyDescent="0.2">
      <c r="A11" s="5"/>
      <c r="B11" s="4" t="s">
        <v>15</v>
      </c>
      <c r="C11" s="5">
        <v>10</v>
      </c>
    </row>
    <row r="12" spans="1:4" s="4" customFormat="1" x14ac:dyDescent="0.2">
      <c r="A12" s="5"/>
      <c r="B12" s="4" t="s">
        <v>16</v>
      </c>
      <c r="C12" s="5">
        <v>2</v>
      </c>
    </row>
    <row r="13" spans="1:4" s="4" customFormat="1" x14ac:dyDescent="0.2">
      <c r="A13" s="5"/>
      <c r="C13" s="5"/>
    </row>
    <row r="14" spans="1:4" s="4" customFormat="1" x14ac:dyDescent="0.2">
      <c r="A14" s="5"/>
      <c r="C14" s="5"/>
    </row>
    <row r="15" spans="1:4" s="4" customFormat="1" x14ac:dyDescent="0.2">
      <c r="A15" s="5"/>
      <c r="C15" s="7"/>
      <c r="D15" s="7"/>
    </row>
    <row r="16" spans="1:4" s="4" customFormat="1" x14ac:dyDescent="0.2">
      <c r="A16" s="5">
        <v>2.8</v>
      </c>
      <c r="B16" s="4" t="s">
        <v>47</v>
      </c>
      <c r="C16" s="25" t="s">
        <v>66</v>
      </c>
      <c r="D16" s="28"/>
    </row>
    <row r="17" spans="1:5" s="4" customFormat="1" x14ac:dyDescent="0.2">
      <c r="A17" s="5"/>
      <c r="C17" s="5"/>
    </row>
    <row r="18" spans="1:5" s="4" customFormat="1" x14ac:dyDescent="0.2">
      <c r="A18" s="5"/>
      <c r="C18" s="5"/>
    </row>
    <row r="19" spans="1:5" s="4" customFormat="1" x14ac:dyDescent="0.2">
      <c r="A19" s="5"/>
      <c r="C19" s="5"/>
    </row>
    <row r="20" spans="1:5" s="4" customFormat="1" x14ac:dyDescent="0.2">
      <c r="A20" s="5">
        <v>1</v>
      </c>
      <c r="B20" s="4" t="s">
        <v>17</v>
      </c>
      <c r="C20" s="6" t="s">
        <v>21</v>
      </c>
      <c r="D20" s="7" t="s">
        <v>22</v>
      </c>
    </row>
    <row r="21" spans="1:5" s="4" customFormat="1" x14ac:dyDescent="0.2">
      <c r="A21" s="5"/>
      <c r="B21" s="4" t="s">
        <v>18</v>
      </c>
      <c r="C21" s="5">
        <v>64</v>
      </c>
      <c r="D21" s="4">
        <v>70</v>
      </c>
      <c r="E21" s="4" t="s">
        <v>20</v>
      </c>
    </row>
    <row r="22" spans="1:5" s="4" customFormat="1" x14ac:dyDescent="0.2">
      <c r="A22" s="5"/>
      <c r="B22" s="4" t="s">
        <v>19</v>
      </c>
      <c r="C22" s="5"/>
      <c r="D22" s="4">
        <v>30</v>
      </c>
      <c r="E22" s="4" t="s">
        <v>20</v>
      </c>
    </row>
    <row r="23" spans="1:5" x14ac:dyDescent="0.2">
      <c r="A23" s="5"/>
      <c r="B23" s="8"/>
    </row>
    <row r="30" spans="1:5" x14ac:dyDescent="0.2">
      <c r="A30" s="9">
        <v>3</v>
      </c>
      <c r="B30" s="10" t="s">
        <v>24</v>
      </c>
      <c r="C30" s="9">
        <v>10</v>
      </c>
      <c r="D30" s="10" t="s">
        <v>23</v>
      </c>
    </row>
    <row r="40" spans="1:4" x14ac:dyDescent="0.2">
      <c r="A40" s="9">
        <v>4</v>
      </c>
      <c r="B40" s="10" t="s">
        <v>25</v>
      </c>
      <c r="C40" s="11" t="s">
        <v>21</v>
      </c>
      <c r="D40" s="12" t="s">
        <v>22</v>
      </c>
    </row>
    <row r="41" spans="1:4" x14ac:dyDescent="0.2">
      <c r="C41" s="9">
        <v>1</v>
      </c>
      <c r="D41" s="10">
        <v>2</v>
      </c>
    </row>
    <row r="42" spans="1:4" x14ac:dyDescent="0.2">
      <c r="B42" s="8"/>
    </row>
    <row r="50" spans="1:3" x14ac:dyDescent="0.2">
      <c r="A50" s="9">
        <v>5</v>
      </c>
      <c r="B50" s="10" t="s">
        <v>4</v>
      </c>
    </row>
    <row r="51" spans="1:3" x14ac:dyDescent="0.2">
      <c r="A51" s="9">
        <v>5.0999999999999996</v>
      </c>
      <c r="B51" s="10" t="s">
        <v>26</v>
      </c>
      <c r="C51" s="9">
        <v>20</v>
      </c>
    </row>
    <row r="60" spans="1:3" x14ac:dyDescent="0.2">
      <c r="A60" s="9">
        <v>6</v>
      </c>
      <c r="B60" s="10" t="s">
        <v>12</v>
      </c>
    </row>
    <row r="61" spans="1:3" x14ac:dyDescent="0.2">
      <c r="B61" s="10" t="s">
        <v>28</v>
      </c>
      <c r="C61" s="9">
        <v>15</v>
      </c>
    </row>
    <row r="62" spans="1:3" x14ac:dyDescent="0.2">
      <c r="B62" s="10" t="s">
        <v>27</v>
      </c>
      <c r="C62" s="9">
        <v>2</v>
      </c>
    </row>
    <row r="64" spans="1:3" x14ac:dyDescent="0.2">
      <c r="B64" s="8"/>
    </row>
    <row r="70" spans="1:4" x14ac:dyDescent="0.2">
      <c r="A70" s="9">
        <v>7</v>
      </c>
      <c r="B70" s="10" t="s">
        <v>30</v>
      </c>
    </row>
    <row r="71" spans="1:4" x14ac:dyDescent="0.2">
      <c r="A71" s="9">
        <v>7.1</v>
      </c>
      <c r="B71" s="9" t="s">
        <v>29</v>
      </c>
      <c r="C71" s="9">
        <v>1</v>
      </c>
    </row>
    <row r="72" spans="1:4" x14ac:dyDescent="0.2">
      <c r="C72" s="15" t="s">
        <v>50</v>
      </c>
      <c r="D72" s="10" t="s">
        <v>51</v>
      </c>
    </row>
    <row r="73" spans="1:4" x14ac:dyDescent="0.2">
      <c r="A73" s="9">
        <v>7.4</v>
      </c>
      <c r="B73" s="13" t="s">
        <v>49</v>
      </c>
      <c r="C73" s="9">
        <v>0</v>
      </c>
      <c r="D73" s="10">
        <v>2</v>
      </c>
    </row>
    <row r="74" spans="1:4" x14ac:dyDescent="0.2">
      <c r="C74" s="9">
        <v>7</v>
      </c>
      <c r="D74" s="10">
        <v>3</v>
      </c>
    </row>
    <row r="75" spans="1:4" x14ac:dyDescent="0.2">
      <c r="C75" s="9">
        <v>13</v>
      </c>
      <c r="D75" s="10">
        <v>4</v>
      </c>
    </row>
    <row r="80" spans="1:4" x14ac:dyDescent="0.2">
      <c r="A80" s="9">
        <v>8</v>
      </c>
      <c r="B80" s="10" t="s">
        <v>5</v>
      </c>
    </row>
    <row r="81" spans="1:3" x14ac:dyDescent="0.2">
      <c r="A81" s="9">
        <v>8.1999999999999993</v>
      </c>
      <c r="B81" s="9" t="s">
        <v>31</v>
      </c>
      <c r="C81" s="9">
        <v>1</v>
      </c>
    </row>
    <row r="83" spans="1:3" x14ac:dyDescent="0.2">
      <c r="A83" s="9">
        <v>9</v>
      </c>
      <c r="B83" s="10" t="s">
        <v>52</v>
      </c>
    </row>
    <row r="84" spans="1:3" x14ac:dyDescent="0.2">
      <c r="B84" s="10" t="s">
        <v>6</v>
      </c>
    </row>
    <row r="85" spans="1:3" x14ac:dyDescent="0.2">
      <c r="B85" s="10" t="s">
        <v>44</v>
      </c>
    </row>
    <row r="86" spans="1:3" x14ac:dyDescent="0.2">
      <c r="B86" s="10" t="s">
        <v>43</v>
      </c>
    </row>
    <row r="87" spans="1:3" x14ac:dyDescent="0.2">
      <c r="B87" s="10" t="s">
        <v>42</v>
      </c>
    </row>
    <row r="88" spans="1:3" x14ac:dyDescent="0.2">
      <c r="B88" s="10" t="s">
        <v>53</v>
      </c>
    </row>
    <row r="90" spans="1:3" ht="25.5" x14ac:dyDescent="0.2">
      <c r="A90" s="9">
        <v>10</v>
      </c>
      <c r="B90" s="16" t="s">
        <v>32</v>
      </c>
      <c r="C90" s="9">
        <v>4.5</v>
      </c>
    </row>
    <row r="91" spans="1:3" x14ac:dyDescent="0.2">
      <c r="B91" s="14"/>
      <c r="C91" s="15"/>
    </row>
    <row r="96" spans="1:3" x14ac:dyDescent="0.2">
      <c r="A96" s="9">
        <v>16</v>
      </c>
    </row>
    <row r="97" spans="2:2" x14ac:dyDescent="0.2">
      <c r="B97" s="10" t="s">
        <v>59</v>
      </c>
    </row>
    <row r="98" spans="2:2" x14ac:dyDescent="0.2">
      <c r="B98" s="10" t="s">
        <v>60</v>
      </c>
    </row>
    <row r="99" spans="2:2" x14ac:dyDescent="0.2">
      <c r="B99" s="10" t="s">
        <v>61</v>
      </c>
    </row>
    <row r="100" spans="2:2" x14ac:dyDescent="0.2">
      <c r="B100" s="10" t="s">
        <v>62</v>
      </c>
    </row>
    <row r="101" spans="2:2" x14ac:dyDescent="0.2">
      <c r="B101" s="10" t="s">
        <v>63</v>
      </c>
    </row>
    <row r="102" spans="2:2" x14ac:dyDescent="0.2">
      <c r="B102" s="10" t="s">
        <v>64</v>
      </c>
    </row>
  </sheetData>
  <sheetProtection selectLockedCells="1"/>
  <phoneticPr fontId="2" type="noConversion"/>
  <pageMargins left="0.78740157499999996" right="0.78740157499999996" top="0.984251969" bottom="0.984251969" header="0.4921259845" footer="0.4921259845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B2:D16"/>
  <sheetViews>
    <sheetView workbookViewId="0"/>
  </sheetViews>
  <sheetFormatPr baseColWidth="10" defaultRowHeight="12.75" x14ac:dyDescent="0.2"/>
  <cols>
    <col min="1" max="1" width="2.7109375" customWidth="1"/>
    <col min="2" max="2" width="72.28515625" customWidth="1"/>
  </cols>
  <sheetData>
    <row r="2" spans="2:4" x14ac:dyDescent="0.2">
      <c r="B2" s="17" t="s">
        <v>94</v>
      </c>
      <c r="C2" t="s">
        <v>92</v>
      </c>
      <c r="D2" t="s">
        <v>93</v>
      </c>
    </row>
    <row r="3" spans="2:4" x14ac:dyDescent="0.2">
      <c r="B3" t="str">
        <f>Eingaben!A15 &amp; ": " &amp; Eingaben!B15</f>
        <v>1: Bibliotheksfläche (für 2000 Medien: von 64 bis 70 m2; pro weitere 1000 Medien: 30 m2 zusätzlich)</v>
      </c>
      <c r="C3">
        <f>Eingaben!E15</f>
        <v>0</v>
      </c>
      <c r="D3">
        <f>Eingaben!F15</f>
        <v>3</v>
      </c>
    </row>
    <row r="4" spans="2:4" x14ac:dyDescent="0.2">
      <c r="B4" t="str">
        <f>Eingaben!A21 &amp; ": " &amp; Eingaben!B21</f>
        <v>2: Medienbestand: 10 Printmedien (Bücher, Zeitschriftenabos) und 2 Nonbooks pro Schüler</v>
      </c>
      <c r="C4">
        <f>Eingaben!E21</f>
        <v>0</v>
      </c>
      <c r="D4">
        <f>Eingaben!F21</f>
        <v>7.0000000000000009</v>
      </c>
    </row>
    <row r="5" spans="2:4" x14ac:dyDescent="0.2">
      <c r="B5" t="str">
        <f>Eingaben!A31 &amp; ": " &amp; Eingaben!B31</f>
        <v>3: Bestandeserneuerung (jährlich 10% des tatsächlichen Gesamtbestandes)</v>
      </c>
      <c r="C5">
        <f>Eingaben!E31</f>
        <v>0</v>
      </c>
      <c r="D5">
        <f>Eingaben!F31</f>
        <v>10</v>
      </c>
    </row>
    <row r="6" spans="2:4" x14ac:dyDescent="0.2">
      <c r="B6" t="str">
        <f>Eingaben!A36&amp; ": " &amp; Eingaben!B36</f>
        <v>4: Bestandesumsatz (Jahresausleihen dividiert durch Bestand): optimal 1 bis 2  Mal</v>
      </c>
      <c r="C6">
        <f>Eingaben!E36</f>
        <v>0</v>
      </c>
      <c r="D6">
        <f>Eingaben!F36</f>
        <v>7.0000000000000009</v>
      </c>
    </row>
    <row r="7" spans="2:4" x14ac:dyDescent="0.2">
      <c r="B7" t="str">
        <f>Eingaben!A42 &amp; ": " &amp; Eingaben!B42</f>
        <v>5: Arbeitsplätze (für Klassen)</v>
      </c>
      <c r="C7">
        <f>Eingaben!E42</f>
        <v>0</v>
      </c>
      <c r="D7">
        <f>Eingaben!F42</f>
        <v>6</v>
      </c>
    </row>
    <row r="8" spans="2:4" x14ac:dyDescent="0.2">
      <c r="B8" t="str">
        <f>Eingaben!A47 &amp; ": " &amp; Eingaben!B47</f>
        <v>6: Öffnungszeiten (15 Minuten pro Klasse, mind. 2 Stunden pro Woche)</v>
      </c>
      <c r="C8">
        <f>Eingaben!E47</f>
        <v>0</v>
      </c>
      <c r="D8">
        <f>Eingaben!F47</f>
        <v>10</v>
      </c>
    </row>
    <row r="9" spans="2:4" x14ac:dyDescent="0.2">
      <c r="B9" t="str">
        <f>Eingaben!A55 &amp; ": " &amp; Eingaben!B55</f>
        <v>7: Animation (Klassenführungen, Autorenlesungen, Bücher vorstellen etc.)</v>
      </c>
      <c r="C9">
        <f>Eingaben!E55</f>
        <v>0</v>
      </c>
      <c r="D9">
        <f>Eingaben!F55</f>
        <v>10</v>
      </c>
    </row>
    <row r="10" spans="2:4" x14ac:dyDescent="0.2">
      <c r="B10" t="str">
        <f>Eingaben!A63 &amp; ": " &amp; Eingaben!B63</f>
        <v>8: EDV</v>
      </c>
      <c r="C10">
        <f>Eingaben!E63</f>
        <v>0</v>
      </c>
      <c r="D10">
        <f>Eingaben!F63</f>
        <v>10</v>
      </c>
    </row>
    <row r="11" spans="2:4" x14ac:dyDescent="0.2">
      <c r="B11" t="str">
        <f>Eingaben!A70 &amp; ": " &amp; Eingaben!B70</f>
        <v>9: Höchste bibliothekarische Ausbildungsstufe der Bibliotheksleitung</v>
      </c>
      <c r="C11">
        <f>Eingaben!E70</f>
        <v>0</v>
      </c>
      <c r="D11">
        <f>Eingaben!F70</f>
        <v>5</v>
      </c>
    </row>
    <row r="12" spans="2:4" x14ac:dyDescent="0.2">
      <c r="B12" t="str">
        <f>Eingaben!A72 &amp; ": " &amp; Eingaben!B72</f>
        <v>10: Arbeit in der Bibliothek (4.5 Wochenstunden pro 1000 Medien)</v>
      </c>
      <c r="C12">
        <f>Eingaben!E72</f>
        <v>0</v>
      </c>
      <c r="D12">
        <f>Eingaben!F72</f>
        <v>5</v>
      </c>
    </row>
    <row r="13" spans="2:4" x14ac:dyDescent="0.2">
      <c r="B13" t="str">
        <f>Eingaben!A77 &amp; ": " &amp; Eingaben!B77</f>
        <v>11: Erschliessung gemäss AT7 (Arbeitstechnik der SAB)</v>
      </c>
      <c r="C13">
        <f>Eingaben!E77</f>
        <v>0</v>
      </c>
      <c r="D13">
        <f>Eingaben!F77</f>
        <v>10</v>
      </c>
    </row>
    <row r="14" spans="2:4" x14ac:dyDescent="0.2">
      <c r="B14" t="str">
        <f>Eingaben!A80 &amp; ": " &amp; Eingaben!B80</f>
        <v>12: Präsenz im Internet</v>
      </c>
      <c r="C14">
        <f>Eingaben!E80</f>
        <v>0</v>
      </c>
      <c r="D14">
        <f>Eingaben!F80</f>
        <v>2</v>
      </c>
    </row>
    <row r="15" spans="2:4" x14ac:dyDescent="0.2">
      <c r="B15" t="str">
        <f>Eingaben!A83 &amp; ": " &amp; Eingaben!B83</f>
        <v>13: Zusammenarbeit mit öffentl. Bibliotheken (Gemeinde- / Stadt- / Pestalozzi- / komb. Gemeinde-Schulbibl.)</v>
      </c>
      <c r="C15">
        <f>Eingaben!E83</f>
        <v>0</v>
      </c>
      <c r="D15">
        <f>Eingaben!F83</f>
        <v>10</v>
      </c>
    </row>
    <row r="16" spans="2:4" x14ac:dyDescent="0.2">
      <c r="B16" t="str">
        <f>Eingaben!A91 &amp; ": " &amp; Eingaben!B91</f>
        <v>14: Verankerung der Bibliothek im Schulbetrieb</v>
      </c>
      <c r="C16">
        <f>Eingaben!E91</f>
        <v>0</v>
      </c>
      <c r="D16">
        <f>Eingaben!F91</f>
        <v>5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Eingaben</vt:lpstr>
      <vt:lpstr>Gewichtung</vt:lpstr>
      <vt:lpstr>NormVorgaben</vt:lpstr>
      <vt:lpstr>HilfsblattDiagramm</vt:lpstr>
      <vt:lpstr>Diagramm</vt:lpstr>
      <vt:lpstr>Eingaben!Druckbereich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ThWilli</dc:creator>
  <cp:lastModifiedBy>Gabriela</cp:lastModifiedBy>
  <cp:lastPrinted>2009-05-03T20:20:12Z</cp:lastPrinted>
  <dcterms:created xsi:type="dcterms:W3CDTF">2007-11-14T16:16:17Z</dcterms:created>
  <dcterms:modified xsi:type="dcterms:W3CDTF">2019-04-11T08:33:36Z</dcterms:modified>
</cp:coreProperties>
</file>